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E:\___WORK 2024 03 24\__BN\1 - BN chodník za Khekem\_Export V2\"/>
    </mc:Choice>
  </mc:AlternateContent>
  <xr:revisionPtr revIDLastSave="0" documentId="13_ncr:1_{D3172416-47B7-45B4-8219-3184DFD6EA36}" xr6:coauthVersionLast="47" xr6:coauthVersionMax="47" xr10:uidLastSave="{00000000-0000-0000-0000-000000000000}"/>
  <bookViews>
    <workbookView xWindow="28680" yWindow="-120" windowWidth="29040" windowHeight="15720" firstSheet="1" activeTab="1" xr2:uid="{00000000-000D-0000-FFFF-FFFF00000000}"/>
  </bookViews>
  <sheets>
    <sheet name="Rekapitulace stavby" sheetId="1" state="veryHidden" r:id="rId1"/>
    <sheet name="N1 - Benešov - obnova..." sheetId="2" r:id="rId2"/>
  </sheets>
  <definedNames>
    <definedName name="_xlnm._FilterDatabase" localSheetId="1" hidden="1">'N1 - Benešov - obnova...'!$C$119:$K$224</definedName>
    <definedName name="_xlnm.Print_Titles" localSheetId="1">'N1 - Benešov - obnova...'!$119:$119</definedName>
    <definedName name="_xlnm.Print_Titles" localSheetId="0">'Rekapitulace stavby'!$92:$92</definedName>
    <definedName name="_xlnm.Print_Area" localSheetId="1">'N1 - Benešov - obnova...'!$C$4:$J$76,'N1 - Benešov - obnova...'!$C$109:$J$224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/>
  <c r="J33" i="2"/>
  <c r="AX95" i="1" s="1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T219" i="2"/>
  <c r="R220" i="2"/>
  <c r="R219" i="2" s="1"/>
  <c r="P220" i="2"/>
  <c r="P219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3" i="2"/>
  <c r="BH173" i="2"/>
  <c r="BG173" i="2"/>
  <c r="BF173" i="2"/>
  <c r="T173" i="2"/>
  <c r="R173" i="2"/>
  <c r="P173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F114" i="2"/>
  <c r="E112" i="2"/>
  <c r="F87" i="2"/>
  <c r="E85" i="2"/>
  <c r="J22" i="2"/>
  <c r="E22" i="2"/>
  <c r="J117" i="2" s="1"/>
  <c r="J21" i="2"/>
  <c r="J19" i="2"/>
  <c r="E19" i="2"/>
  <c r="J89" i="2"/>
  <c r="J18" i="2"/>
  <c r="J16" i="2"/>
  <c r="E16" i="2"/>
  <c r="F117" i="2" s="1"/>
  <c r="J15" i="2"/>
  <c r="J13" i="2"/>
  <c r="E13" i="2"/>
  <c r="F116" i="2"/>
  <c r="J12" i="2"/>
  <c r="J10" i="2"/>
  <c r="J114" i="2" s="1"/>
  <c r="L90" i="1"/>
  <c r="AM90" i="1"/>
  <c r="AM89" i="1"/>
  <c r="L89" i="1"/>
  <c r="AM87" i="1"/>
  <c r="L87" i="1"/>
  <c r="L85" i="1"/>
  <c r="L84" i="1"/>
  <c r="AS94" i="1"/>
  <c r="BK183" i="2"/>
  <c r="J224" i="2"/>
  <c r="BK217" i="2"/>
  <c r="BK211" i="2"/>
  <c r="BK134" i="2"/>
  <c r="J152" i="2"/>
  <c r="J134" i="2"/>
  <c r="J158" i="2"/>
  <c r="J207" i="2"/>
  <c r="BK169" i="2"/>
  <c r="BK151" i="2"/>
  <c r="BK184" i="2"/>
  <c r="J162" i="2"/>
  <c r="BK123" i="2"/>
  <c r="J160" i="2"/>
  <c r="BK198" i="2"/>
  <c r="BK127" i="2"/>
  <c r="BK222" i="2"/>
  <c r="BK215" i="2"/>
  <c r="J198" i="2"/>
  <c r="J151" i="2"/>
  <c r="J167" i="2"/>
  <c r="J125" i="2"/>
  <c r="J208" i="2"/>
  <c r="BK160" i="2"/>
  <c r="BK193" i="2"/>
  <c r="BK187" i="2"/>
  <c r="BK129" i="2"/>
  <c r="BK223" i="2"/>
  <c r="J217" i="2"/>
  <c r="BK202" i="2"/>
  <c r="BK178" i="2"/>
  <c r="BK147" i="2"/>
  <c r="BK190" i="2"/>
  <c r="J210" i="2"/>
  <c r="J190" i="2"/>
  <c r="BK156" i="2"/>
  <c r="BK125" i="2"/>
  <c r="J183" i="2"/>
  <c r="J133" i="2"/>
  <c r="BK162" i="2"/>
  <c r="J186" i="2"/>
  <c r="J123" i="2"/>
  <c r="BK220" i="2"/>
  <c r="BK213" i="2"/>
  <c r="J173" i="2"/>
  <c r="J187" i="2"/>
  <c r="BK200" i="2"/>
  <c r="J145" i="2"/>
  <c r="J200" i="2"/>
  <c r="BK163" i="2"/>
  <c r="J127" i="2"/>
  <c r="BK167" i="2"/>
  <c r="J129" i="2"/>
  <c r="BK140" i="2"/>
  <c r="BK142" i="2"/>
  <c r="BK224" i="2"/>
  <c r="J220" i="2"/>
  <c r="BK186" i="2"/>
  <c r="BK207" i="2"/>
  <c r="J156" i="2"/>
  <c r="J140" i="2"/>
  <c r="J184" i="2"/>
  <c r="BK133" i="2"/>
  <c r="BK173" i="2"/>
  <c r="J147" i="2"/>
  <c r="J142" i="2"/>
  <c r="BK208" i="2"/>
  <c r="BK210" i="2"/>
  <c r="BK138" i="2"/>
  <c r="J223" i="2"/>
  <c r="J213" i="2"/>
  <c r="J163" i="2"/>
  <c r="J193" i="2"/>
  <c r="J138" i="2"/>
  <c r="J180" i="2"/>
  <c r="BK180" i="2"/>
  <c r="BK152" i="2"/>
  <c r="J202" i="2"/>
  <c r="BK145" i="2"/>
  <c r="J144" i="2"/>
  <c r="J178" i="2"/>
  <c r="J222" i="2"/>
  <c r="J215" i="2"/>
  <c r="J196" i="2"/>
  <c r="BK144" i="2"/>
  <c r="BK196" i="2"/>
  <c r="BK158" i="2"/>
  <c r="J211" i="2"/>
  <c r="J169" i="2"/>
  <c r="R161" i="2" l="1"/>
  <c r="R122" i="2"/>
  <c r="P185" i="2"/>
  <c r="BK161" i="2"/>
  <c r="J161" i="2"/>
  <c r="J97" i="2"/>
  <c r="BK182" i="2"/>
  <c r="J182" i="2"/>
  <c r="J98" i="2" s="1"/>
  <c r="T182" i="2"/>
  <c r="P209" i="2"/>
  <c r="T122" i="2"/>
  <c r="BK185" i="2"/>
  <c r="J185" i="2"/>
  <c r="J99" i="2" s="1"/>
  <c r="P161" i="2"/>
  <c r="P121" i="2" s="1"/>
  <c r="P120" i="2" s="1"/>
  <c r="AU95" i="1" s="1"/>
  <c r="AU94" i="1" s="1"/>
  <c r="R185" i="2"/>
  <c r="P221" i="2"/>
  <c r="P122" i="2"/>
  <c r="T185" i="2"/>
  <c r="R209" i="2"/>
  <c r="R221" i="2"/>
  <c r="BK122" i="2"/>
  <c r="J122" i="2" s="1"/>
  <c r="J96" i="2" s="1"/>
  <c r="T161" i="2"/>
  <c r="P182" i="2"/>
  <c r="R182" i="2"/>
  <c r="BK209" i="2"/>
  <c r="J209" i="2" s="1"/>
  <c r="J100" i="2" s="1"/>
  <c r="T209" i="2"/>
  <c r="BK221" i="2"/>
  <c r="J221" i="2"/>
  <c r="J102" i="2"/>
  <c r="T221" i="2"/>
  <c r="BK219" i="2"/>
  <c r="J219" i="2" s="1"/>
  <c r="J101" i="2" s="1"/>
  <c r="J87" i="2"/>
  <c r="F90" i="2"/>
  <c r="BE147" i="2"/>
  <c r="BE151" i="2"/>
  <c r="BE152" i="2"/>
  <c r="BE156" i="2"/>
  <c r="BE163" i="2"/>
  <c r="F89" i="2"/>
  <c r="J116" i="2"/>
  <c r="BE123" i="2"/>
  <c r="BE144" i="2"/>
  <c r="BE145" i="2"/>
  <c r="BE187" i="2"/>
  <c r="BE198" i="2"/>
  <c r="BE207" i="2"/>
  <c r="BE208" i="2"/>
  <c r="BE127" i="2"/>
  <c r="BE129" i="2"/>
  <c r="BE138" i="2"/>
  <c r="BE140" i="2"/>
  <c r="BE169" i="2"/>
  <c r="BE173" i="2"/>
  <c r="BE183" i="2"/>
  <c r="J90" i="2"/>
  <c r="BE133" i="2"/>
  <c r="BE142" i="2"/>
  <c r="BE162" i="2"/>
  <c r="BE178" i="2"/>
  <c r="BE184" i="2"/>
  <c r="BE190" i="2"/>
  <c r="BE193" i="2"/>
  <c r="BE196" i="2"/>
  <c r="BE200" i="2"/>
  <c r="BE210" i="2"/>
  <c r="BE211" i="2"/>
  <c r="BE213" i="2"/>
  <c r="BE215" i="2"/>
  <c r="BE217" i="2"/>
  <c r="BE220" i="2"/>
  <c r="BE222" i="2"/>
  <c r="BE223" i="2"/>
  <c r="BE224" i="2"/>
  <c r="BE125" i="2"/>
  <c r="BE134" i="2"/>
  <c r="BE160" i="2"/>
  <c r="BE167" i="2"/>
  <c r="BE180" i="2"/>
  <c r="BE202" i="2"/>
  <c r="BE158" i="2"/>
  <c r="BE186" i="2"/>
  <c r="F33" i="2"/>
  <c r="BB95" i="1"/>
  <c r="BB94" i="1" s="1"/>
  <c r="AX94" i="1" s="1"/>
  <c r="F34" i="2"/>
  <c r="BC95" i="1"/>
  <c r="BC94" i="1" s="1"/>
  <c r="W32" i="1" s="1"/>
  <c r="F35" i="2"/>
  <c r="BD95" i="1"/>
  <c r="BD94" i="1" s="1"/>
  <c r="W33" i="1" s="1"/>
  <c r="J32" i="2"/>
  <c r="AW95" i="1" s="1"/>
  <c r="F32" i="2"/>
  <c r="BA95" i="1"/>
  <c r="BA94" i="1"/>
  <c r="AW94" i="1" s="1"/>
  <c r="AK30" i="1" s="1"/>
  <c r="T121" i="2" l="1"/>
  <c r="T120" i="2" s="1"/>
  <c r="R121" i="2"/>
  <c r="R120" i="2" s="1"/>
  <c r="BK121" i="2"/>
  <c r="J121" i="2"/>
  <c r="J95" i="2" s="1"/>
  <c r="W31" i="1"/>
  <c r="AY94" i="1"/>
  <c r="W30" i="1"/>
  <c r="J31" i="2"/>
  <c r="AV95" i="1" s="1"/>
  <c r="AT95" i="1" s="1"/>
  <c r="F31" i="2"/>
  <c r="AZ95" i="1" s="1"/>
  <c r="AZ94" i="1" s="1"/>
  <c r="W29" i="1" s="1"/>
  <c r="BK120" i="2" l="1"/>
  <c r="J120" i="2"/>
  <c r="J94" i="2" s="1"/>
  <c r="AV94" i="1"/>
  <c r="AK29" i="1"/>
  <c r="J28" i="2" l="1"/>
  <c r="AG95" i="1"/>
  <c r="AG94" i="1"/>
  <c r="AK26" i="1" s="1"/>
  <c r="AK35" i="1" s="1"/>
  <c r="AT94" i="1"/>
  <c r="J37" i="2" l="1"/>
  <c r="AN94" i="1"/>
  <c r="AN95" i="1"/>
</calcChain>
</file>

<file path=xl/sharedStrings.xml><?xml version="1.0" encoding="utf-8"?>
<sst xmlns="http://schemas.openxmlformats.org/spreadsheetml/2006/main" count="1380" uniqueCount="348">
  <si>
    <t>Export Komplet</t>
  </si>
  <si>
    <t/>
  </si>
  <si>
    <t>2.0</t>
  </si>
  <si>
    <t>ZAMOK</t>
  </si>
  <si>
    <t>False</t>
  </si>
  <si>
    <t>{269c5b3b-f1de-4d88-9d03-1974dcae2e51}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</si>
  <si>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</si>
  <si>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</si>
  <si>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</si>
  <si>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</si>
  <si>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</si>
  <si>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</si>
  <si>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</si>
  <si>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</si>
  <si>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N18751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</si>
  <si>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</si>
  <si>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</si>
  <si>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Benešov - obnova povrchu chodníku na p.č. 1482/41</t>
  </si>
  <si>
    <t>KSO:</t>
  </si>
  <si>
    <t>CC-CZ:</t>
  </si>
  <si>
    <t>Místo:</t>
  </si>
  <si>
    <t xml:space="preserve"> </t>
  </si>
  <si>
    <t>Datum:</t>
  </si>
  <si>
    <t>1. 2. 2024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</si>
  <si>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</si>
  <si>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</si>
  <si>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</si>
  <si>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</si>
  <si>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</si>
  <si>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</si>
  <si>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</si>
  <si>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</si>
  <si>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</si>
  <si>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</si>
  <si>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</si>
  <si>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</si>
  <si>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</si>
  <si>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</si>
  <si>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</si>
  <si>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</si>
  <si>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</si>
  <si>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</si>
  <si>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</si>
  <si>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</si>
  <si>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</si>
  <si>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</si>
  <si>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</si>
  <si>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</si>
  <si>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</si>
  <si>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</si>
  <si>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</si>
  <si>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</si>
  <si>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</si>
  <si>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</si>
  <si>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</si>
  <si>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</si>
  <si>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</si>
  <si>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</si>
  <si>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</si>
  <si>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</si>
  <si>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</si>
  <si>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</si>
  <si>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</si>
  <si>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</si>
  <si>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</si>
  <si>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</si>
  <si>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</si>
  <si>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</si>
  <si>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</si>
  <si>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</si>
  <si>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</si>
  <si>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</si>
  <si>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</si>
  <si>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</si>
  <si>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</si>
  <si>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</si>
  <si>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</si>
  <si>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</si>
  <si>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</si>
  <si>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</si>
  <si>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</si>
  <si>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</si>
  <si>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</si>
  <si>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</si>
  <si>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</si>
  <si>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</si>
  <si>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</si>
  <si>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</si>
  <si>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</si>
  <si>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</si>
  <si>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</si>
  <si>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</si>
  <si>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</si>
  <si>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</si>
  <si>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</si>
  <si>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</si>
  <si>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</si>
  <si>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</si>
  <si>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</si>
  <si>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</si>
  <si>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</si>
  <si>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</si>
  <si>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</si>
  <si>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</si>
  <si>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</si>
  <si>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</si>
  <si>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</si>
  <si>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</si>
  <si>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</si>
  <si>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</si>
  <si>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</si>
  <si>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</si>
  <si>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</si>
  <si>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</si>
  <si>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průměru kmene do 100 mm i s kořeny sklonu terénu do 1:5 ručně</t>
  </si>
  <si>
    <t>m2</t>
  </si>
  <si>
    <t>4</t>
  </si>
  <si>
    <t>-125885079</t>
  </si>
  <si>
    <t>VV</t>
  </si>
  <si>
    <t>"pročištění za obrubou" (11+82)*1,</t>
  </si>
  <si>
    <t>113107123</t>
  </si>
  <si>
    <t>Odstranění podkladu z kameniva drceného tl přes 200 do 300 mm ručně</t>
  </si>
  <si>
    <t>-2076281730</t>
  </si>
  <si>
    <t>"plochy okolo laviček" 6+6</t>
  </si>
  <si>
    <t>3</t>
  </si>
  <si>
    <t>113107142</t>
  </si>
  <si>
    <t>Odstranění podkladu živičného tl 100 mm ručně</t>
  </si>
  <si>
    <t>939141778</t>
  </si>
  <si>
    <t>"Napojení na AC chodník - KU"  2,05*1</t>
  </si>
  <si>
    <t>113107223</t>
  </si>
  <si>
    <t>Odstranění podkladu z kameniva drceného tl přes 200 do 300 mm strojně pl přes 200 m2</t>
  </si>
  <si>
    <t>-1795851330</t>
  </si>
  <si>
    <t>"celkem ZD" 338</t>
  </si>
  <si>
    <t>"odečet okolo laviček" -12</t>
  </si>
  <si>
    <t>Součet</t>
  </si>
  <si>
    <t>5</t>
  </si>
  <si>
    <t>113107242</t>
  </si>
  <si>
    <t>Odstranění podkladu živičného tl přes 50 do 100 mm strojně pl přes 200 m2</t>
  </si>
  <si>
    <t>390322066</t>
  </si>
  <si>
    <t>6</t>
  </si>
  <si>
    <t>113202111</t>
  </si>
  <si>
    <t>Vytrhání obrub krajníků obrubníků stojatých</t>
  </si>
  <si>
    <t>m</t>
  </si>
  <si>
    <t>44555120</t>
  </si>
  <si>
    <t>"chodník - tráva"  153</t>
  </si>
  <si>
    <t>"napojení " 5+3</t>
  </si>
  <si>
    <t>7</t>
  </si>
  <si>
    <t>120901121</t>
  </si>
  <si>
    <t>Bourání zdiva z betonu prostého neprokládaného v odkopávkách nebo prokopávkách ručně</t>
  </si>
  <si>
    <t>m3</t>
  </si>
  <si>
    <t>216739643</t>
  </si>
  <si>
    <t>"bourání beton lože obrub " 161*0,25*0,3</t>
  </si>
  <si>
    <t>44</t>
  </si>
  <si>
    <t>132212132</t>
  </si>
  <si>
    <t>Hloubení nezapažených rýh šířky do 800 mm v nesoudržných horninách třídy těžitelnosti I skupiny 3 ručně</t>
  </si>
  <si>
    <t>440859484</t>
  </si>
  <si>
    <t>"výkop rýh pro obnovu obrub "  161*0,4*0,3</t>
  </si>
  <si>
    <t>43</t>
  </si>
  <si>
    <t>139001101</t>
  </si>
  <si>
    <t>Příplatek za ztížení vykopávky v blízkosti podzemního vedení</t>
  </si>
  <si>
    <t>1683791211</t>
  </si>
  <si>
    <t>"objem rýh"   12,075+19,32</t>
  </si>
  <si>
    <t>8</t>
  </si>
  <si>
    <t>162751157</t>
  </si>
  <si>
    <t>Vodorovné přemístění přes 9 000 do 10000 m výkopku/sypaniny z horniny třídy těžitelnosti III skupiny 6 a 7</t>
  </si>
  <si>
    <t>1020380702</t>
  </si>
  <si>
    <t>9</t>
  </si>
  <si>
    <t>162751159</t>
  </si>
  <si>
    <t>Příplatek k vodorovnému přemístění výkopku/sypaniny z horniny třídy těžitelnosti III skupiny 6 a 7 ZKD 1000 m přes 10000 m</t>
  </si>
  <si>
    <t>1161766808</t>
  </si>
  <si>
    <t>"celkem 18km" (18-10)*31,395</t>
  </si>
  <si>
    <t>45</t>
  </si>
  <si>
    <t>171201231</t>
  </si>
  <si>
    <t>Poplatek za uložení zeminy a kamení na recyklační skládce (skládkovné) kód odpadu 17 05 04</t>
  </si>
  <si>
    <t>t</t>
  </si>
  <si>
    <t>1220568399</t>
  </si>
  <si>
    <t>"beton" 12,075*2,5</t>
  </si>
  <si>
    <t>"zemina" 19,32*2</t>
  </si>
  <si>
    <t>10</t>
  </si>
  <si>
    <t>171251201</t>
  </si>
  <si>
    <t>Uložení sypaniny na skládky nebo meziskládky</t>
  </si>
  <si>
    <t>470797198</t>
  </si>
  <si>
    <t>11</t>
  </si>
  <si>
    <t>181152302</t>
  </si>
  <si>
    <t>Úprava pláně pro silnice a dálnice v zářezech se zhutněním</t>
  </si>
  <si>
    <t>374732219</t>
  </si>
  <si>
    <t>"úprava základní plochy vč. předlažby" 338+12,25+3</t>
  </si>
  <si>
    <t>"úprava pod obruby" 156,7*0,35</t>
  </si>
  <si>
    <t>181311103</t>
  </si>
  <si>
    <t>Rozprostření ornice tl vrstvy do 200 mm v rovině nebo ve svahu do 1:5 ručně</t>
  </si>
  <si>
    <t>-1915771652</t>
  </si>
  <si>
    <t>"úprava pásu za obrubou š. 1,5m 25%" (153)*1,5*0,25</t>
  </si>
  <si>
    <t>13</t>
  </si>
  <si>
    <t>181351003</t>
  </si>
  <si>
    <t>Rozprostření ornice tl vrstvy do 200 mm pl do 100 m2 v rovině nebo ve svahu do 1:5 strojně</t>
  </si>
  <si>
    <t>528565187</t>
  </si>
  <si>
    <t>"úprava pásu za obrubou š. 1,5m 75%" (153)*1,5*0,75</t>
  </si>
  <si>
    <t>14</t>
  </si>
  <si>
    <t>M</t>
  </si>
  <si>
    <t>10364100</t>
  </si>
  <si>
    <t>zemina pro terénní úpravy - tříděná</t>
  </si>
  <si>
    <t>1475914183</t>
  </si>
  <si>
    <t>Komunikace pozemní</t>
  </si>
  <si>
    <t>15</t>
  </si>
  <si>
    <t>564760111</t>
  </si>
  <si>
    <t>Podklad z kameniva hrubého drceného vel. 16-32 mm plochy přes 100 m2 tl 200 mm</t>
  </si>
  <si>
    <t>-1129618892</t>
  </si>
  <si>
    <t>16</t>
  </si>
  <si>
    <t>566501111</t>
  </si>
  <si>
    <t>Úprava krytu z kameniva drceného pro nový kryt s doplněním kameniva drceného přes 0,08 do 0,10 m3/m2</t>
  </si>
  <si>
    <t>935035284</t>
  </si>
  <si>
    <t>"ŠD chodník" 338+3</t>
  </si>
  <si>
    <t>"ŠD pod obruby" 156,7*0,35</t>
  </si>
  <si>
    <t>17</t>
  </si>
  <si>
    <t>572340112</t>
  </si>
  <si>
    <t>Vyspravení krytu komunikací po překopech plochy do 15 m2 asfaltovým betonem ACO (AB) tl 70 mm</t>
  </si>
  <si>
    <t>468365099</t>
  </si>
  <si>
    <t>"Napojení na AC chodníky" 2,05*1+2,5*0,5</t>
  </si>
  <si>
    <t>18</t>
  </si>
  <si>
    <t>596211112</t>
  </si>
  <si>
    <t>Kladení zámkové dlažby komunikací pro pěší ručně tl 60 mm skupiny A pl přes 100 do 300 m2</t>
  </si>
  <si>
    <t>401075629</t>
  </si>
  <si>
    <t>"přípočet předlažby v napojení"  12,25</t>
  </si>
  <si>
    <t>19</t>
  </si>
  <si>
    <t>59245018</t>
  </si>
  <si>
    <t>dlažba tvar obdélník betonová 200x100x60mm přírodní</t>
  </si>
  <si>
    <t>1682279516</t>
  </si>
  <si>
    <t>"celkem ZD" 338*1,03</t>
  </si>
  <si>
    <t>"přípočet předlažby v napojení 30%"  12,25*0,3</t>
  </si>
  <si>
    <t>351,815*1,03 'Přepočtené koeficientem množství</t>
  </si>
  <si>
    <t>20</t>
  </si>
  <si>
    <t>596412210</t>
  </si>
  <si>
    <t>Kladení dlažby z vegetačních tvárnic pozemních komunikací tl 80 mm pl do 50 m2</t>
  </si>
  <si>
    <t>711098762</t>
  </si>
  <si>
    <t>"popelnicové pole" 1</t>
  </si>
  <si>
    <t>59245035</t>
  </si>
  <si>
    <t>dlažba plošná vegetační betonová 200x200mm tl 80mm přírodní</t>
  </si>
  <si>
    <t>-1531549155</t>
  </si>
  <si>
    <t>1*1,03 'Přepočtené koeficientem množství</t>
  </si>
  <si>
    <t>Trubní vedení</t>
  </si>
  <si>
    <t>22</t>
  </si>
  <si>
    <t>899133211</t>
  </si>
  <si>
    <t>Výměna (výšková úprava) vtokové mříže uliční vpusti s použitím betonových vyrovnávacích prvků</t>
  </si>
  <si>
    <t>kus</t>
  </si>
  <si>
    <t>-1774089566</t>
  </si>
  <si>
    <t>23</t>
  </si>
  <si>
    <t>59224480</t>
  </si>
  <si>
    <t>mříž vtoková s rámem pro uliční vpusť 500x500, zatížení 25 tun</t>
  </si>
  <si>
    <t>427044779</t>
  </si>
  <si>
    <t>Ostatní konstrukce a práce, bourání</t>
  </si>
  <si>
    <t>24</t>
  </si>
  <si>
    <t>916131213</t>
  </si>
  <si>
    <t>Osazení silničního obrubníku betonového stojatého s boční opěrou do lože z betonu prostého</t>
  </si>
  <si>
    <t>616364055</t>
  </si>
  <si>
    <t>25</t>
  </si>
  <si>
    <t>59217029</t>
  </si>
  <si>
    <t>obrubník betonový silniční nájezdový 1000x150x150mm</t>
  </si>
  <si>
    <t>819354651</t>
  </si>
  <si>
    <t>"snižení do popelnicového pole" 2</t>
  </si>
  <si>
    <t>2*1,02 'Přepočtené koeficientem množství</t>
  </si>
  <si>
    <t>26</t>
  </si>
  <si>
    <t>59217030</t>
  </si>
  <si>
    <t>obrubník betonový silniční přechodový 1000x150x150-250mm</t>
  </si>
  <si>
    <t>-114536407</t>
  </si>
  <si>
    <t>"popel. pole - kontejnery" 1</t>
  </si>
  <si>
    <t>1*1,02 'Přepočtené koeficientem množství</t>
  </si>
  <si>
    <t>27</t>
  </si>
  <si>
    <t>59217031</t>
  </si>
  <si>
    <t>obrubník betonový silniční 1000x150x250mm</t>
  </si>
  <si>
    <t>1287709886</t>
  </si>
  <si>
    <t>28</t>
  </si>
  <si>
    <t>916231213</t>
  </si>
  <si>
    <t>Osazení chodníkového obrubníku betonového stojatého s boční opěrou do lože z betonu prostého</t>
  </si>
  <si>
    <t>1649139921</t>
  </si>
  <si>
    <t>"obruby chodník/tráva "  156,7</t>
  </si>
  <si>
    <t>29</t>
  </si>
  <si>
    <t>59217002</t>
  </si>
  <si>
    <t>obrubník betonový zahradní šedý 1000x50x200mm</t>
  </si>
  <si>
    <t>-561781708</t>
  </si>
  <si>
    <t>156,7*1,02 'Přepočtené koeficientem množství</t>
  </si>
  <si>
    <t>30</t>
  </si>
  <si>
    <t>916991121</t>
  </si>
  <si>
    <t>Lože pod obrubníky, krajníky nebo obruby z dlažebních kostek z betonu prostého</t>
  </si>
  <si>
    <t>64936991</t>
  </si>
  <si>
    <t>(4+156,7)*0,25*0,25</t>
  </si>
  <si>
    <t>31</t>
  </si>
  <si>
    <t>919112212</t>
  </si>
  <si>
    <t>Řezání spár pro vytvoření komůrky š 10 mm hl 20 mm pro těsnící zálivku v živičném krytu</t>
  </si>
  <si>
    <t>-657424395</t>
  </si>
  <si>
    <t xml:space="preserve">" napojení na stávající povrchy" </t>
  </si>
  <si>
    <t>"KU hl. trasy " 2,05</t>
  </si>
  <si>
    <t>"napojení popel. pole"   4</t>
  </si>
  <si>
    <t>32</t>
  </si>
  <si>
    <t>919122111</t>
  </si>
  <si>
    <t>Těsnění spár zálivkou za tepla pro komůrky š 10 mm hl 20 mm s těsnicím profilem</t>
  </si>
  <si>
    <t>1409817027</t>
  </si>
  <si>
    <t>33</t>
  </si>
  <si>
    <t>919735111</t>
  </si>
  <si>
    <t>Řezání stávajícího živičného krytu hl do 50 mm</t>
  </si>
  <si>
    <t>-657093385</t>
  </si>
  <si>
    <t>997</t>
  </si>
  <si>
    <t>Přesun sutě</t>
  </si>
  <si>
    <t>34</t>
  </si>
  <si>
    <t>997221551</t>
  </si>
  <si>
    <t>Vodorovná doprava suti ze sypkých materiálů do 1 km</t>
  </si>
  <si>
    <t>935089423</t>
  </si>
  <si>
    <t>35</t>
  </si>
  <si>
    <t>997221559</t>
  </si>
  <si>
    <t>Příplatek ZKD 1 km u vodorovné dopravy suti ze sypkých materiálů</t>
  </si>
  <si>
    <t>-340005862</t>
  </si>
  <si>
    <t>254,196*17 'Přepočtené koeficientem množství</t>
  </si>
  <si>
    <t>36</t>
  </si>
  <si>
    <t>997221861</t>
  </si>
  <si>
    <t>Poplatek za uložení stavebního odpadu na recyklační skládce (skládkovné) z prostého betonu pod kódem 17 01 01</t>
  </si>
  <si>
    <t>1129508146</t>
  </si>
  <si>
    <t>"vybourané obruby"  33,005+0,3</t>
  </si>
  <si>
    <t>37</t>
  </si>
  <si>
    <t>997221873</t>
  </si>
  <si>
    <t>Poplatek za uložení stavebního odpadu na recyklační skládce (skládkovné) zeminy a kamení zatříděného do Katalogu odpadů pod kódem 17 05 04</t>
  </si>
  <si>
    <t>-1923175552</t>
  </si>
  <si>
    <t>"celkem ŠD " 5,28+143,44</t>
  </si>
  <si>
    <t>38</t>
  </si>
  <si>
    <t>997221875</t>
  </si>
  <si>
    <t>Poplatek za uložení stavebního odpadu na recyklační skládce (skládkovné) asfaltového bez obsahu dehtu zatříděného do Katalogu odpadů pod kódem 17 03 02</t>
  </si>
  <si>
    <t>-237989242</t>
  </si>
  <si>
    <t>0,451+71,72</t>
  </si>
  <si>
    <t>998</t>
  </si>
  <si>
    <t>Přesun hmot</t>
  </si>
  <si>
    <t>39</t>
  </si>
  <si>
    <t>998229112</t>
  </si>
  <si>
    <t>Přesun hmot ruční pro pozemní komunikace s krytem dlážděným na vzdálenost do 50 m</t>
  </si>
  <si>
    <t>2086328192</t>
  </si>
  <si>
    <t>VRN</t>
  </si>
  <si>
    <t>Vedlejší rozpočtové náklady</t>
  </si>
  <si>
    <t>40</t>
  </si>
  <si>
    <t>030001000</t>
  </si>
  <si>
    <t>Zařízení staveniště</t>
  </si>
  <si>
    <t>kpl</t>
  </si>
  <si>
    <t>1024</t>
  </si>
  <si>
    <t>380035602</t>
  </si>
  <si>
    <t>41</t>
  </si>
  <si>
    <t>043002000</t>
  </si>
  <si>
    <t>Zkoušky a ostatní měření - kontrola vedení inženýrských sítí</t>
  </si>
  <si>
    <t>-417913141</t>
  </si>
  <si>
    <t>42</t>
  </si>
  <si>
    <t>070001000</t>
  </si>
  <si>
    <t xml:space="preserve">Provozní vlivy - DIO </t>
  </si>
  <si>
    <t>243614504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</si>
</sst>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1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4" fontId="24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4" fillId="0" borderId="22" xfId="0" applyFont="1" applyBorder="1" applyAlignment="1">
      <alignment horizontal="center" vertical="center"/>
    </xf>
    <xf numFmtId="49" fontId="34" fillId="0" borderId="22" xfId="0" applyNumberFormat="1" applyFont="1" applyBorder="1" applyAlignment="1">
      <alignment horizontal="left" vertical="center" wrapText="1"/>
    </xf>
    <xf numFmtId="0" fontId="34" fillId="0" borderId="22" xfId="0" applyFont="1" applyBorder="1" applyAlignment="1">
      <alignment horizontal="left" vertical="center" wrapText="1"/>
    </xf>
    <xf numFmtId="0" fontId="34" fillId="0" borderId="22" xfId="0" applyFont="1" applyBorder="1" applyAlignment="1">
      <alignment horizontal="center" vertical="center" wrapText="1"/>
    </xf>
    <xf numFmtId="167" fontId="34" fillId="0" borderId="22" xfId="0" applyNumberFormat="1" applyFont="1" applyBorder="1" applyAlignment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>
      <alignment vertical="center"/>
    </xf>
    <xf numFmtId="0" fontId="35" fillId="0" borderId="22" xfId="0" applyFont="1" applyBorder="1" applyAlignment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182"/>
      <c r="AS2" s="182"/>
      <c r="AT2" s="182"/>
      <c r="AU2" s="182"/>
      <c r="AV2" s="182"/>
      <c r="AW2" s="182"/>
      <c r="AX2" s="182"/>
      <c r="AY2" s="182"/>
      <c r="AZ2" s="182"/>
      <c r="BA2" s="182"/>
      <c r="BB2" s="182"/>
      <c r="BC2" s="182"/>
      <c r="BD2" s="182"/>
      <c r="BE2" s="182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81" t="s">
        <v>14</v>
      </c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182"/>
      <c r="AJ5" s="182"/>
      <c r="AK5" s="182"/>
      <c r="AL5" s="182"/>
      <c r="AM5" s="182"/>
      <c r="AN5" s="182"/>
      <c r="AO5" s="182"/>
      <c r="AR5" s="19"/>
      <c r="BE5" s="178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183" t="s">
        <v>17</v>
      </c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2"/>
      <c r="AE6" s="182"/>
      <c r="AF6" s="182"/>
      <c r="AG6" s="182"/>
      <c r="AH6" s="182"/>
      <c r="AI6" s="182"/>
      <c r="AJ6" s="182"/>
      <c r="AK6" s="182"/>
      <c r="AL6" s="182"/>
      <c r="AM6" s="182"/>
      <c r="AN6" s="182"/>
      <c r="AO6" s="182"/>
      <c r="AR6" s="19"/>
      <c r="BE6" s="179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79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79"/>
      <c r="BS8" s="16" t="s">
        <v>6</v>
      </c>
    </row>
    <row r="9" spans="1:74" ht="14.45" customHeight="1">
      <c r="B9" s="19"/>
      <c r="AR9" s="19"/>
      <c r="BE9" s="179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179"/>
      <c r="BS10" s="16" t="s">
        <v>6</v>
      </c>
    </row>
    <row r="11" spans="1:74" ht="18.399999999999999" customHeight="1">
      <c r="B11" s="19"/>
      <c r="E11" s="24" t="s">
        <v>21</v>
      </c>
      <c r="AK11" s="26" t="s">
        <v>26</v>
      </c>
      <c r="AN11" s="24" t="s">
        <v>1</v>
      </c>
      <c r="AR11" s="19"/>
      <c r="BE11" s="179"/>
      <c r="BS11" s="16" t="s">
        <v>6</v>
      </c>
    </row>
    <row r="12" spans="1:74" ht="6.95" customHeight="1">
      <c r="B12" s="19"/>
      <c r="AR12" s="19"/>
      <c r="BE12" s="179"/>
      <c r="BS12" s="16" t="s">
        <v>6</v>
      </c>
    </row>
    <row r="13" spans="1:74" ht="12" customHeight="1">
      <c r="B13" s="19"/>
      <c r="D13" s="26" t="s">
        <v>27</v>
      </c>
      <c r="AK13" s="26" t="s">
        <v>25</v>
      </c>
      <c r="AN13" s="28" t="s">
        <v>28</v>
      </c>
      <c r="AR13" s="19"/>
      <c r="BE13" s="179"/>
      <c r="BS13" s="16" t="s">
        <v>6</v>
      </c>
    </row>
    <row r="14" spans="1:74" ht="12.75">
      <c r="B14" s="19"/>
      <c r="E14" s="184" t="s">
        <v>28</v>
      </c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  <c r="U14" s="185"/>
      <c r="V14" s="185"/>
      <c r="W14" s="185"/>
      <c r="X14" s="185"/>
      <c r="Y14" s="185"/>
      <c r="Z14" s="185"/>
      <c r="AA14" s="185"/>
      <c r="AB14" s="185"/>
      <c r="AC14" s="185"/>
      <c r="AD14" s="185"/>
      <c r="AE14" s="185"/>
      <c r="AF14" s="185"/>
      <c r="AG14" s="185"/>
      <c r="AH14" s="185"/>
      <c r="AI14" s="185"/>
      <c r="AJ14" s="185"/>
      <c r="AK14" s="26" t="s">
        <v>26</v>
      </c>
      <c r="AN14" s="28" t="s">
        <v>28</v>
      </c>
      <c r="AR14" s="19"/>
      <c r="BE14" s="179"/>
      <c r="BS14" s="16" t="s">
        <v>6</v>
      </c>
    </row>
    <row r="15" spans="1:74" ht="6.95" customHeight="1">
      <c r="B15" s="19"/>
      <c r="AR15" s="19"/>
      <c r="BE15" s="179"/>
      <c r="BS15" s="16" t="s">
        <v>4</v>
      </c>
    </row>
    <row r="16" spans="1:74" ht="12" customHeight="1">
      <c r="B16" s="19"/>
      <c r="D16" s="26" t="s">
        <v>29</v>
      </c>
      <c r="AK16" s="26" t="s">
        <v>25</v>
      </c>
      <c r="AN16" s="24" t="s">
        <v>1</v>
      </c>
      <c r="AR16" s="19"/>
      <c r="BE16" s="179"/>
      <c r="BS16" s="16" t="s">
        <v>4</v>
      </c>
    </row>
    <row r="17" spans="2:71" ht="18.399999999999999" customHeight="1">
      <c r="B17" s="19"/>
      <c r="E17" s="24" t="s">
        <v>21</v>
      </c>
      <c r="AK17" s="26" t="s">
        <v>26</v>
      </c>
      <c r="AN17" s="24" t="s">
        <v>1</v>
      </c>
      <c r="AR17" s="19"/>
      <c r="BE17" s="179"/>
      <c r="BS17" s="16" t="s">
        <v>30</v>
      </c>
    </row>
    <row r="18" spans="2:71" ht="6.95" customHeight="1">
      <c r="B18" s="19"/>
      <c r="AR18" s="19"/>
      <c r="BE18" s="179"/>
      <c r="BS18" s="16" t="s">
        <v>6</v>
      </c>
    </row>
    <row r="19" spans="2:71" ht="12" customHeight="1">
      <c r="B19" s="19"/>
      <c r="D19" s="26" t="s">
        <v>31</v>
      </c>
      <c r="AK19" s="26" t="s">
        <v>25</v>
      </c>
      <c r="AN19" s="24" t="s">
        <v>1</v>
      </c>
      <c r="AR19" s="19"/>
      <c r="BE19" s="179"/>
      <c r="BS19" s="16" t="s">
        <v>6</v>
      </c>
    </row>
    <row r="20" spans="2:71" ht="18.399999999999999" customHeight="1">
      <c r="B20" s="19"/>
      <c r="E20" s="24" t="s">
        <v>21</v>
      </c>
      <c r="AK20" s="26" t="s">
        <v>26</v>
      </c>
      <c r="AN20" s="24" t="s">
        <v>1</v>
      </c>
      <c r="AR20" s="19"/>
      <c r="BE20" s="179"/>
      <c r="BS20" s="16" t="s">
        <v>30</v>
      </c>
    </row>
    <row r="21" spans="2:71" ht="6.95" customHeight="1">
      <c r="B21" s="19"/>
      <c r="AR21" s="19"/>
      <c r="BE21" s="179"/>
    </row>
    <row r="22" spans="2:71" ht="12" customHeight="1">
      <c r="B22" s="19"/>
      <c r="D22" s="26" t="s">
        <v>32</v>
      </c>
      <c r="AR22" s="19"/>
      <c r="BE22" s="179"/>
    </row>
    <row r="23" spans="2:71" ht="16.5" customHeight="1">
      <c r="B23" s="19"/>
      <c r="E23" s="186" t="s">
        <v>1</v>
      </c>
      <c r="F23" s="186"/>
      <c r="G23" s="186"/>
      <c r="H23" s="186"/>
      <c r="I23" s="186"/>
      <c r="J23" s="186"/>
      <c r="K23" s="186"/>
      <c r="L23" s="186"/>
      <c r="M23" s="186"/>
      <c r="N23" s="186"/>
      <c r="O23" s="186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R23" s="19"/>
      <c r="BE23" s="179"/>
    </row>
    <row r="24" spans="2:71" ht="6.95" customHeight="1">
      <c r="B24" s="19"/>
      <c r="AR24" s="19"/>
      <c r="BE24" s="179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79"/>
    </row>
    <row r="26" spans="2:71" s="1" customFormat="1" ht="25.9" customHeight="1">
      <c r="B26" s="31"/>
      <c r="D26" s="32" t="s">
        <v>33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87">
        <f>ROUND(AG94,2)</f>
        <v>0</v>
      </c>
      <c r="AL26" s="188"/>
      <c r="AM26" s="188"/>
      <c r="AN26" s="188"/>
      <c r="AO26" s="188"/>
      <c r="AR26" s="31"/>
      <c r="BE26" s="179"/>
    </row>
    <row r="27" spans="2:71" s="1" customFormat="1" ht="6.95" customHeight="1">
      <c r="B27" s="31"/>
      <c r="AR27" s="31"/>
      <c r="BE27" s="179"/>
    </row>
    <row r="28" spans="2:71" s="1" customFormat="1" ht="12.75">
      <c r="B28" s="31"/>
      <c r="L28" s="189" t="s">
        <v>34</v>
      </c>
      <c r="M28" s="189"/>
      <c r="N28" s="189"/>
      <c r="O28" s="189"/>
      <c r="P28" s="189"/>
      <c r="W28" s="189" t="s">
        <v>35</v>
      </c>
      <c r="X28" s="189"/>
      <c r="Y28" s="189"/>
      <c r="Z28" s="189"/>
      <c r="AA28" s="189"/>
      <c r="AB28" s="189"/>
      <c r="AC28" s="189"/>
      <c r="AD28" s="189"/>
      <c r="AE28" s="189"/>
      <c r="AK28" s="189" t="s">
        <v>36</v>
      </c>
      <c r="AL28" s="189"/>
      <c r="AM28" s="189"/>
      <c r="AN28" s="189"/>
      <c r="AO28" s="189"/>
      <c r="AR28" s="31"/>
      <c r="BE28" s="179"/>
    </row>
    <row r="29" spans="2:71" s="2" customFormat="1" ht="14.45" customHeight="1">
      <c r="B29" s="35"/>
      <c r="D29" s="26" t="s">
        <v>37</v>
      </c>
      <c r="F29" s="26" t="s">
        <v>38</v>
      </c>
      <c r="L29" s="192">
        <v>0.21</v>
      </c>
      <c r="M29" s="191"/>
      <c r="N29" s="191"/>
      <c r="O29" s="191"/>
      <c r="P29" s="191"/>
      <c r="W29" s="190">
        <f>ROUND(AZ94, 2)</f>
        <v>0</v>
      </c>
      <c r="X29" s="191"/>
      <c r="Y29" s="191"/>
      <c r="Z29" s="191"/>
      <c r="AA29" s="191"/>
      <c r="AB29" s="191"/>
      <c r="AC29" s="191"/>
      <c r="AD29" s="191"/>
      <c r="AE29" s="191"/>
      <c r="AK29" s="190">
        <f>ROUND(AV94, 2)</f>
        <v>0</v>
      </c>
      <c r="AL29" s="191"/>
      <c r="AM29" s="191"/>
      <c r="AN29" s="191"/>
      <c r="AO29" s="191"/>
      <c r="AR29" s="35"/>
      <c r="BE29" s="180"/>
    </row>
    <row r="30" spans="2:71" s="2" customFormat="1" ht="14.45" customHeight="1">
      <c r="B30" s="35"/>
      <c r="F30" s="26" t="s">
        <v>39</v>
      </c>
      <c r="L30" s="192">
        <v>0.12</v>
      </c>
      <c r="M30" s="191"/>
      <c r="N30" s="191"/>
      <c r="O30" s="191"/>
      <c r="P30" s="191"/>
      <c r="W30" s="190">
        <f>ROUND(BA94, 2)</f>
        <v>0</v>
      </c>
      <c r="X30" s="191"/>
      <c r="Y30" s="191"/>
      <c r="Z30" s="191"/>
      <c r="AA30" s="191"/>
      <c r="AB30" s="191"/>
      <c r="AC30" s="191"/>
      <c r="AD30" s="191"/>
      <c r="AE30" s="191"/>
      <c r="AK30" s="190">
        <f>ROUND(AW94, 2)</f>
        <v>0</v>
      </c>
      <c r="AL30" s="191"/>
      <c r="AM30" s="191"/>
      <c r="AN30" s="191"/>
      <c r="AO30" s="191"/>
      <c r="AR30" s="35"/>
      <c r="BE30" s="180"/>
    </row>
    <row r="31" spans="2:71" s="2" customFormat="1" ht="14.45" hidden="1" customHeight="1">
      <c r="B31" s="35"/>
      <c r="F31" s="26" t="s">
        <v>40</v>
      </c>
      <c r="L31" s="192">
        <v>0.21</v>
      </c>
      <c r="M31" s="191"/>
      <c r="N31" s="191"/>
      <c r="O31" s="191"/>
      <c r="P31" s="191"/>
      <c r="W31" s="190">
        <f>ROUND(BB94, 2)</f>
        <v>0</v>
      </c>
      <c r="X31" s="191"/>
      <c r="Y31" s="191"/>
      <c r="Z31" s="191"/>
      <c r="AA31" s="191"/>
      <c r="AB31" s="191"/>
      <c r="AC31" s="191"/>
      <c r="AD31" s="191"/>
      <c r="AE31" s="191"/>
      <c r="AK31" s="190">
        <v>0</v>
      </c>
      <c r="AL31" s="191"/>
      <c r="AM31" s="191"/>
      <c r="AN31" s="191"/>
      <c r="AO31" s="191"/>
      <c r="AR31" s="35"/>
      <c r="BE31" s="180"/>
    </row>
    <row r="32" spans="2:71" s="2" customFormat="1" ht="14.45" hidden="1" customHeight="1">
      <c r="B32" s="35"/>
      <c r="F32" s="26" t="s">
        <v>41</v>
      </c>
      <c r="L32" s="192">
        <v>0.12</v>
      </c>
      <c r="M32" s="191"/>
      <c r="N32" s="191"/>
      <c r="O32" s="191"/>
      <c r="P32" s="191"/>
      <c r="W32" s="190">
        <f>ROUND(BC94, 2)</f>
        <v>0</v>
      </c>
      <c r="X32" s="191"/>
      <c r="Y32" s="191"/>
      <c r="Z32" s="191"/>
      <c r="AA32" s="191"/>
      <c r="AB32" s="191"/>
      <c r="AC32" s="191"/>
      <c r="AD32" s="191"/>
      <c r="AE32" s="191"/>
      <c r="AK32" s="190">
        <v>0</v>
      </c>
      <c r="AL32" s="191"/>
      <c r="AM32" s="191"/>
      <c r="AN32" s="191"/>
      <c r="AO32" s="191"/>
      <c r="AR32" s="35"/>
      <c r="BE32" s="180"/>
    </row>
    <row r="33" spans="2:57" s="2" customFormat="1" ht="14.45" hidden="1" customHeight="1">
      <c r="B33" s="35"/>
      <c r="F33" s="26" t="s">
        <v>42</v>
      </c>
      <c r="L33" s="192">
        <v>0</v>
      </c>
      <c r="M33" s="191"/>
      <c r="N33" s="191"/>
      <c r="O33" s="191"/>
      <c r="P33" s="191"/>
      <c r="W33" s="190">
        <f>ROUND(BD94, 2)</f>
        <v>0</v>
      </c>
      <c r="X33" s="191"/>
      <c r="Y33" s="191"/>
      <c r="Z33" s="191"/>
      <c r="AA33" s="191"/>
      <c r="AB33" s="191"/>
      <c r="AC33" s="191"/>
      <c r="AD33" s="191"/>
      <c r="AE33" s="191"/>
      <c r="AK33" s="190">
        <v>0</v>
      </c>
      <c r="AL33" s="191"/>
      <c r="AM33" s="191"/>
      <c r="AN33" s="191"/>
      <c r="AO33" s="191"/>
      <c r="AR33" s="35"/>
      <c r="BE33" s="180"/>
    </row>
    <row r="34" spans="2:57" s="1" customFormat="1" ht="6.95" customHeight="1">
      <c r="B34" s="31"/>
      <c r="AR34" s="31"/>
      <c r="BE34" s="179"/>
    </row>
    <row r="35" spans="2:57" s="1" customFormat="1" ht="25.9" customHeight="1">
      <c r="B35" s="31"/>
      <c r="C35" s="36"/>
      <c r="D35" s="37" t="s">
        <v>43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44</v>
      </c>
      <c r="U35" s="38"/>
      <c r="V35" s="38"/>
      <c r="W35" s="38"/>
      <c r="X35" s="193" t="s">
        <v>45</v>
      </c>
      <c r="Y35" s="194"/>
      <c r="Z35" s="194"/>
      <c r="AA35" s="194"/>
      <c r="AB35" s="194"/>
      <c r="AC35" s="38"/>
      <c r="AD35" s="38"/>
      <c r="AE35" s="38"/>
      <c r="AF35" s="38"/>
      <c r="AG35" s="38"/>
      <c r="AH35" s="38"/>
      <c r="AI35" s="38"/>
      <c r="AJ35" s="38"/>
      <c r="AK35" s="195">
        <f>SUM(AK26:AK33)</f>
        <v>0</v>
      </c>
      <c r="AL35" s="194"/>
      <c r="AM35" s="194"/>
      <c r="AN35" s="194"/>
      <c r="AO35" s="196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46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47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1"/>
      <c r="D60" s="42" t="s">
        <v>48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49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48</v>
      </c>
      <c r="AI60" s="33"/>
      <c r="AJ60" s="33"/>
      <c r="AK60" s="33"/>
      <c r="AL60" s="33"/>
      <c r="AM60" s="42" t="s">
        <v>49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1"/>
      <c r="D64" s="40" t="s">
        <v>50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51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1"/>
      <c r="D75" s="42" t="s">
        <v>48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49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48</v>
      </c>
      <c r="AI75" s="33"/>
      <c r="AJ75" s="33"/>
      <c r="AK75" s="33"/>
      <c r="AL75" s="33"/>
      <c r="AM75" s="42" t="s">
        <v>49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0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0" s="1" customFormat="1" ht="24.95" customHeight="1">
      <c r="B82" s="31"/>
      <c r="C82" s="20" t="s">
        <v>52</v>
      </c>
      <c r="AR82" s="31"/>
    </row>
    <row r="83" spans="1:90" s="1" customFormat="1" ht="6.95" customHeight="1">
      <c r="B83" s="31"/>
      <c r="AR83" s="31"/>
    </row>
    <row r="84" spans="1:90" s="3" customFormat="1" ht="12" customHeight="1">
      <c r="B84" s="47"/>
      <c r="C84" s="26" t="s">
        <v>13</v>
      </c>
      <c r="L84" s="3" t="str">
        <f>K5</f>
        <v>N18751</v>
      </c>
      <c r="AR84" s="47"/>
    </row>
    <row r="85" spans="1:90" s="4" customFormat="1" ht="36.950000000000003" customHeight="1">
      <c r="B85" s="48"/>
      <c r="C85" s="49" t="s">
        <v>16</v>
      </c>
      <c r="L85" s="197" t="str">
        <f>K6</f>
        <v>Benešov - obnova povrchu chodníku na p.č. 1482/41</v>
      </c>
      <c r="M85" s="198"/>
      <c r="N85" s="198"/>
      <c r="O85" s="198"/>
      <c r="P85" s="198"/>
      <c r="Q85" s="198"/>
      <c r="R85" s="198"/>
      <c r="S85" s="198"/>
      <c r="T85" s="198"/>
      <c r="U85" s="198"/>
      <c r="V85" s="198"/>
      <c r="W85" s="198"/>
      <c r="X85" s="198"/>
      <c r="Y85" s="198"/>
      <c r="Z85" s="198"/>
      <c r="AA85" s="198"/>
      <c r="AB85" s="198"/>
      <c r="AC85" s="198"/>
      <c r="AD85" s="198"/>
      <c r="AE85" s="198"/>
      <c r="AF85" s="198"/>
      <c r="AG85" s="198"/>
      <c r="AH85" s="198"/>
      <c r="AI85" s="198"/>
      <c r="AJ85" s="198"/>
      <c r="AK85" s="198"/>
      <c r="AL85" s="198"/>
      <c r="AM85" s="198"/>
      <c r="AN85" s="198"/>
      <c r="AO85" s="198"/>
      <c r="AR85" s="48"/>
    </row>
    <row r="86" spans="1:90" s="1" customFormat="1" ht="6.95" customHeight="1">
      <c r="B86" s="31"/>
      <c r="AR86" s="31"/>
    </row>
    <row r="87" spans="1:90" s="1" customFormat="1" ht="12" customHeight="1">
      <c r="B87" s="31"/>
      <c r="C87" s="26" t="s">
        <v>20</v>
      </c>
      <c r="L87" s="50" t="str">
        <f>IF(K8="","",K8)</f>
        <v xml:space="preserve"> </v>
      </c>
      <c r="AI87" s="26" t="s">
        <v>22</v>
      </c>
      <c r="AM87" s="199" t="str">
        <f>IF(AN8= "","",AN8)</f>
        <v>1. 2. 2024</v>
      </c>
      <c r="AN87" s="199"/>
      <c r="AR87" s="31"/>
    </row>
    <row r="88" spans="1:90" s="1" customFormat="1" ht="6.95" customHeight="1">
      <c r="B88" s="31"/>
      <c r="AR88" s="31"/>
    </row>
    <row r="89" spans="1:90" s="1" customFormat="1" ht="15.2" customHeight="1">
      <c r="B89" s="31"/>
      <c r="C89" s="26" t="s">
        <v>24</v>
      </c>
      <c r="L89" s="3" t="str">
        <f>IF(E11= "","",E11)</f>
        <v xml:space="preserve"> </v>
      </c>
      <c r="AI89" s="26" t="s">
        <v>29</v>
      </c>
      <c r="AM89" s="200" t="str">
        <f>IF(E17="","",E17)</f>
        <v xml:space="preserve"> </v>
      </c>
      <c r="AN89" s="201"/>
      <c r="AO89" s="201"/>
      <c r="AP89" s="201"/>
      <c r="AR89" s="31"/>
      <c r="AS89" s="202" t="s">
        <v>53</v>
      </c>
      <c r="AT89" s="203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0" s="1" customFormat="1" ht="15.2" customHeight="1">
      <c r="B90" s="31"/>
      <c r="C90" s="26" t="s">
        <v>27</v>
      </c>
      <c r="L90" s="3" t="str">
        <f>IF(E14= "Vyplň údaj","",E14)</f>
        <v/>
      </c>
      <c r="AI90" s="26" t="s">
        <v>31</v>
      </c>
      <c r="AM90" s="200" t="str">
        <f>IF(E20="","",E20)</f>
        <v xml:space="preserve"> </v>
      </c>
      <c r="AN90" s="201"/>
      <c r="AO90" s="201"/>
      <c r="AP90" s="201"/>
      <c r="AR90" s="31"/>
      <c r="AS90" s="204"/>
      <c r="AT90" s="205"/>
      <c r="BD90" s="55"/>
    </row>
    <row r="91" spans="1:90" s="1" customFormat="1" ht="10.9" customHeight="1">
      <c r="B91" s="31"/>
      <c r="AR91" s="31"/>
      <c r="AS91" s="204"/>
      <c r="AT91" s="205"/>
      <c r="BD91" s="55"/>
    </row>
    <row r="92" spans="1:90" s="1" customFormat="1" ht="29.25" customHeight="1">
      <c r="B92" s="31"/>
      <c r="C92" s="206" t="s">
        <v>54</v>
      </c>
      <c r="D92" s="207"/>
      <c r="E92" s="207"/>
      <c r="F92" s="207"/>
      <c r="G92" s="207"/>
      <c r="H92" s="56"/>
      <c r="I92" s="208" t="s">
        <v>55</v>
      </c>
      <c r="J92" s="207"/>
      <c r="K92" s="207"/>
      <c r="L92" s="207"/>
      <c r="M92" s="207"/>
      <c r="N92" s="207"/>
      <c r="O92" s="207"/>
      <c r="P92" s="207"/>
      <c r="Q92" s="207"/>
      <c r="R92" s="207"/>
      <c r="S92" s="207"/>
      <c r="T92" s="207"/>
      <c r="U92" s="207"/>
      <c r="V92" s="207"/>
      <c r="W92" s="207"/>
      <c r="X92" s="207"/>
      <c r="Y92" s="207"/>
      <c r="Z92" s="207"/>
      <c r="AA92" s="207"/>
      <c r="AB92" s="207"/>
      <c r="AC92" s="207"/>
      <c r="AD92" s="207"/>
      <c r="AE92" s="207"/>
      <c r="AF92" s="207"/>
      <c r="AG92" s="209" t="s">
        <v>56</v>
      </c>
      <c r="AH92" s="207"/>
      <c r="AI92" s="207"/>
      <c r="AJ92" s="207"/>
      <c r="AK92" s="207"/>
      <c r="AL92" s="207"/>
      <c r="AM92" s="207"/>
      <c r="AN92" s="208" t="s">
        <v>57</v>
      </c>
      <c r="AO92" s="207"/>
      <c r="AP92" s="210"/>
      <c r="AQ92" s="57" t="s">
        <v>58</v>
      </c>
      <c r="AR92" s="31"/>
      <c r="AS92" s="58" t="s">
        <v>59</v>
      </c>
      <c r="AT92" s="59" t="s">
        <v>60</v>
      </c>
      <c r="AU92" s="59" t="s">
        <v>61</v>
      </c>
      <c r="AV92" s="59" t="s">
        <v>62</v>
      </c>
      <c r="AW92" s="59" t="s">
        <v>63</v>
      </c>
      <c r="AX92" s="59" t="s">
        <v>64</v>
      </c>
      <c r="AY92" s="59" t="s">
        <v>65</v>
      </c>
      <c r="AZ92" s="59" t="s">
        <v>66</v>
      </c>
      <c r="BA92" s="59" t="s">
        <v>67</v>
      </c>
      <c r="BB92" s="59" t="s">
        <v>68</v>
      </c>
      <c r="BC92" s="59" t="s">
        <v>69</v>
      </c>
      <c r="BD92" s="60" t="s">
        <v>70</v>
      </c>
    </row>
    <row r="93" spans="1:90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0" s="5" customFormat="1" ht="32.450000000000003" customHeight="1">
      <c r="B94" s="62"/>
      <c r="C94" s="63" t="s">
        <v>71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14">
        <f>ROUND(AG95,2)</f>
        <v>0</v>
      </c>
      <c r="AH94" s="214"/>
      <c r="AI94" s="214"/>
      <c r="AJ94" s="214"/>
      <c r="AK94" s="214"/>
      <c r="AL94" s="214"/>
      <c r="AM94" s="214"/>
      <c r="AN94" s="215">
        <f>SUM(AG94,AT94)</f>
        <v>0</v>
      </c>
      <c r="AO94" s="215"/>
      <c r="AP94" s="215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72</v>
      </c>
      <c r="BT94" s="71" t="s">
        <v>73</v>
      </c>
      <c r="BV94" s="71" t="s">
        <v>74</v>
      </c>
      <c r="BW94" s="71" t="s">
        <v>5</v>
      </c>
      <c r="BX94" s="71" t="s">
        <v>75</v>
      </c>
      <c r="CL94" s="71" t="s">
        <v>1</v>
      </c>
    </row>
    <row r="95" spans="1:90" s="6" customFormat="1" ht="24.75" customHeight="1">
      <c r="A95" s="72" t="s">
        <v>76</v>
      </c>
      <c r="B95" s="73"/>
      <c r="C95" s="74"/>
      <c r="D95" s="213" t="s">
        <v>14</v>
      </c>
      <c r="E95" s="213"/>
      <c r="F95" s="213"/>
      <c r="G95" s="213"/>
      <c r="H95" s="213"/>
      <c r="I95" s="75"/>
      <c r="J95" s="213" t="s">
        <v>17</v>
      </c>
      <c r="K95" s="213"/>
      <c r="L95" s="213"/>
      <c r="M95" s="213"/>
      <c r="N95" s="213"/>
      <c r="O95" s="213"/>
      <c r="P95" s="213"/>
      <c r="Q95" s="213"/>
      <c r="R95" s="213"/>
      <c r="S95" s="213"/>
      <c r="T95" s="213"/>
      <c r="U95" s="213"/>
      <c r="V95" s="213"/>
      <c r="W95" s="213"/>
      <c r="X95" s="213"/>
      <c r="Y95" s="213"/>
      <c r="Z95" s="213"/>
      <c r="AA95" s="213"/>
      <c r="AB95" s="213"/>
      <c r="AC95" s="213"/>
      <c r="AD95" s="213"/>
      <c r="AE95" s="213"/>
      <c r="AF95" s="213"/>
      <c r="AG95" s="211">
        <f>'N1 - Benešov - obnova...'!J28</f>
        <v>0</v>
      </c>
      <c r="AH95" s="212"/>
      <c r="AI95" s="212"/>
      <c r="AJ95" s="212"/>
      <c r="AK95" s="212"/>
      <c r="AL95" s="212"/>
      <c r="AM95" s="212"/>
      <c r="AN95" s="211">
        <f>SUM(AG95,AT95)</f>
        <v>0</v>
      </c>
      <c r="AO95" s="212"/>
      <c r="AP95" s="212"/>
      <c r="AQ95" s="76" t="s">
        <v>77</v>
      </c>
      <c r="AR95" s="73"/>
      <c r="AS95" s="77">
        <v>0</v>
      </c>
      <c r="AT95" s="78">
        <f>ROUND(SUM(AV95:AW95),2)</f>
        <v>0</v>
      </c>
      <c r="AU95" s="79">
        <f>'N1 - Benešov - obnova...'!P120</f>
        <v>0</v>
      </c>
      <c r="AV95" s="78">
        <f>'N1 - Benešov - obnova...'!J31</f>
        <v>0</v>
      </c>
      <c r="AW95" s="78">
        <f>'N1 - Benešov - obnova...'!J32</f>
        <v>0</v>
      </c>
      <c r="AX95" s="78">
        <f>'N1 - Benešov - obnova...'!J33</f>
        <v>0</v>
      </c>
      <c r="AY95" s="78">
        <f>'N1 - Benešov - obnova...'!J34</f>
        <v>0</v>
      </c>
      <c r="AZ95" s="78">
        <f>'N1 - Benešov - obnova...'!F31</f>
        <v>0</v>
      </c>
      <c r="BA95" s="78">
        <f>'N1 - Benešov - obnova...'!F32</f>
        <v>0</v>
      </c>
      <c r="BB95" s="78">
        <f>'N1 - Benešov - obnova...'!F33</f>
        <v>0</v>
      </c>
      <c r="BC95" s="78">
        <f>'N1 - Benešov - obnova...'!F34</f>
        <v>0</v>
      </c>
      <c r="BD95" s="80">
        <f>'N1 - Benešov - obnova...'!F35</f>
        <v>0</v>
      </c>
      <c r="BT95" s="81" t="s">
        <v>78</v>
      </c>
      <c r="BU95" s="81" t="s">
        <v>79</v>
      </c>
      <c r="BV95" s="81" t="s">
        <v>74</v>
      </c>
      <c r="BW95" s="81" t="s">
        <v>5</v>
      </c>
      <c r="BX95" s="81" t="s">
        <v>75</v>
      </c>
      <c r="CL95" s="81" t="s">
        <v>1</v>
      </c>
    </row>
    <row r="96" spans="1:90" s="1" customFormat="1" ht="30" customHeight="1">
      <c r="B96" s="31"/>
      <c r="AR96" s="31"/>
    </row>
    <row r="97" spans="2:44" s="1" customFormat="1" ht="6.95" customHeight="1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31"/>
    </row>
  </sheetData>
  <sheetProtection algorithmName="SHA-512" hashValue="ZZiQ3uwrNfa6CSnESol1qGkJbrMPiMcJQZfl2ZWs0K6JCRkAz3KPcCNchBYiTlWSJtyBpNwmL9JGYXMvztz41w==" saltValue="3gNY3IKpyR26L0f5Nfwz1PgO5xQSn9dChAayzcs4lPnpR1mCzCDIO9kJRWlVReoc/DG6BKbzrqLgZVxFThh0QA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N18751 - Benešov - obnova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25"/>
  <sheetViews>
    <sheetView showGridLines="0" tabSelected="1" workbookViewId="0">
      <selection activeCell="J10" sqref="J10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6" t="s">
        <v>5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80</v>
      </c>
    </row>
    <row r="4" spans="2:46" ht="24.95" customHeight="1">
      <c r="B4" s="19"/>
      <c r="D4" s="20" t="s">
        <v>81</v>
      </c>
      <c r="L4" s="19"/>
      <c r="M4" s="82" t="s">
        <v>10</v>
      </c>
      <c r="AT4" s="16" t="s">
        <v>4</v>
      </c>
    </row>
    <row r="5" spans="2:46" ht="6.95" customHeight="1">
      <c r="B5" s="19"/>
      <c r="L5" s="19"/>
    </row>
    <row r="6" spans="2:46" s="1" customFormat="1" ht="12" customHeight="1">
      <c r="B6" s="31"/>
      <c r="D6" s="26" t="s">
        <v>16</v>
      </c>
      <c r="L6" s="31"/>
    </row>
    <row r="7" spans="2:46" s="1" customFormat="1" ht="16.5" customHeight="1">
      <c r="B7" s="31"/>
      <c r="E7" s="197" t="s">
        <v>17</v>
      </c>
      <c r="F7" s="216"/>
      <c r="G7" s="216"/>
      <c r="H7" s="216"/>
      <c r="L7" s="31"/>
    </row>
    <row r="8" spans="2:46" s="1" customFormat="1" ht="11.25">
      <c r="B8" s="31"/>
      <c r="L8" s="31"/>
    </row>
    <row r="9" spans="2:46" s="1" customFormat="1" ht="12" customHeight="1">
      <c r="B9" s="31"/>
      <c r="D9" s="26" t="s">
        <v>18</v>
      </c>
      <c r="F9" s="24" t="s">
        <v>1</v>
      </c>
      <c r="I9" s="26" t="s">
        <v>19</v>
      </c>
      <c r="J9" s="24" t="s">
        <v>1</v>
      </c>
      <c r="L9" s="31"/>
    </row>
    <row r="10" spans="2:46" s="1" customFormat="1" ht="12" customHeight="1">
      <c r="B10" s="31"/>
      <c r="D10" s="26" t="s">
        <v>20</v>
      </c>
      <c r="F10" s="24" t="s">
        <v>21</v>
      </c>
      <c r="I10" s="26" t="s">
        <v>22</v>
      </c>
      <c r="J10" s="51" t="str">
        <f>'Rekapitulace stavby'!AN8</f>
        <v>1. 2. 2024</v>
      </c>
      <c r="L10" s="31"/>
    </row>
    <row r="11" spans="2:46" s="1" customFormat="1" ht="10.9" customHeight="1">
      <c r="B11" s="31"/>
      <c r="L11" s="31"/>
    </row>
    <row r="12" spans="2:46" s="1" customFormat="1" ht="12" customHeight="1">
      <c r="B12" s="31"/>
      <c r="D12" s="26" t="s">
        <v>24</v>
      </c>
      <c r="I12" s="26" t="s">
        <v>25</v>
      </c>
      <c r="J12" s="24" t="str">
        <f>IF('Rekapitulace stavby'!AN10="","",'Rekapitulace stavby'!AN10)</f>
        <v/>
      </c>
      <c r="L12" s="31"/>
    </row>
    <row r="13" spans="2:46" s="1" customFormat="1" ht="18" customHeight="1">
      <c r="B13" s="31"/>
      <c r="E13" s="24" t="str">
        <f>IF('Rekapitulace stavby'!E11="","",'Rekapitulace stavby'!E11)</f>
        <v xml:space="preserve"> </v>
      </c>
      <c r="I13" s="26" t="s">
        <v>26</v>
      </c>
      <c r="J13" s="24" t="str">
        <f>IF('Rekapitulace stavby'!AN11="","",'Rekapitulace stavby'!AN11)</f>
        <v/>
      </c>
      <c r="L13" s="31"/>
    </row>
    <row r="14" spans="2:46" s="1" customFormat="1" ht="6.95" customHeight="1">
      <c r="B14" s="31"/>
      <c r="L14" s="31"/>
    </row>
    <row r="15" spans="2:46" s="1" customFormat="1" ht="12" customHeight="1">
      <c r="B15" s="31"/>
      <c r="D15" s="26" t="s">
        <v>27</v>
      </c>
      <c r="I15" s="26" t="s">
        <v>25</v>
      </c>
      <c r="J15" s="27" t="str">
        <f>'Rekapitulace stavby'!AN13</f>
        <v>Vyplň údaj</v>
      </c>
      <c r="L15" s="31"/>
    </row>
    <row r="16" spans="2:46" s="1" customFormat="1" ht="18" customHeight="1">
      <c r="B16" s="31"/>
      <c r="E16" s="217" t="str">
        <f>'Rekapitulace stavby'!E14</f>
        <v>Vyplň údaj</v>
      </c>
      <c r="F16" s="181"/>
      <c r="G16" s="181"/>
      <c r="H16" s="181"/>
      <c r="I16" s="26" t="s">
        <v>26</v>
      </c>
      <c r="J16" s="27" t="str">
        <f>'Rekapitulace stavby'!AN14</f>
        <v>Vyplň údaj</v>
      </c>
      <c r="L16" s="31"/>
    </row>
    <row r="17" spans="2:12" s="1" customFormat="1" ht="6.95" customHeight="1">
      <c r="B17" s="31"/>
      <c r="L17" s="31"/>
    </row>
    <row r="18" spans="2:12" s="1" customFormat="1" ht="12" customHeight="1">
      <c r="B18" s="31"/>
      <c r="D18" s="26" t="s">
        <v>29</v>
      </c>
      <c r="I18" s="26" t="s">
        <v>25</v>
      </c>
      <c r="J18" s="24" t="str">
        <f>IF('Rekapitulace stavby'!AN16="","",'Rekapitulace stavby'!AN16)</f>
        <v/>
      </c>
      <c r="L18" s="31"/>
    </row>
    <row r="19" spans="2:12" s="1" customFormat="1" ht="18" customHeight="1">
      <c r="B19" s="31"/>
      <c r="E19" s="24" t="str">
        <f>IF('Rekapitulace stavby'!E17="","",'Rekapitulace stavby'!E17)</f>
        <v xml:space="preserve"> </v>
      </c>
      <c r="I19" s="26" t="s">
        <v>26</v>
      </c>
      <c r="J19" s="24" t="str">
        <f>IF('Rekapitulace stavby'!AN17="","",'Rekapitulace stavby'!AN17)</f>
        <v/>
      </c>
      <c r="L19" s="31"/>
    </row>
    <row r="20" spans="2:12" s="1" customFormat="1" ht="6.95" customHeight="1">
      <c r="B20" s="31"/>
      <c r="L20" s="31"/>
    </row>
    <row r="21" spans="2:12" s="1" customFormat="1" ht="12" customHeight="1">
      <c r="B21" s="31"/>
      <c r="D21" s="26" t="s">
        <v>31</v>
      </c>
      <c r="I21" s="26" t="s">
        <v>25</v>
      </c>
      <c r="J21" s="24" t="str">
        <f>IF('Rekapitulace stavby'!AN19="","",'Rekapitulace stavby'!AN19)</f>
        <v/>
      </c>
      <c r="L21" s="31"/>
    </row>
    <row r="22" spans="2:12" s="1" customFormat="1" ht="18" customHeight="1">
      <c r="B22" s="31"/>
      <c r="E22" s="24" t="str">
        <f>IF('Rekapitulace stavby'!E20="","",'Rekapitulace stavby'!E20)</f>
        <v xml:space="preserve"> </v>
      </c>
      <c r="I22" s="26" t="s">
        <v>26</v>
      </c>
      <c r="J22" s="24" t="str">
        <f>IF('Rekapitulace stavby'!AN20="","",'Rekapitulace stavby'!AN20)</f>
        <v/>
      </c>
      <c r="L22" s="31"/>
    </row>
    <row r="23" spans="2:12" s="1" customFormat="1" ht="6.95" customHeight="1">
      <c r="B23" s="31"/>
      <c r="L23" s="31"/>
    </row>
    <row r="24" spans="2:12" s="1" customFormat="1" ht="12" customHeight="1">
      <c r="B24" s="31"/>
      <c r="D24" s="26" t="s">
        <v>32</v>
      </c>
      <c r="L24" s="31"/>
    </row>
    <row r="25" spans="2:12" s="7" customFormat="1" ht="16.5" customHeight="1">
      <c r="B25" s="83"/>
      <c r="E25" s="186" t="s">
        <v>1</v>
      </c>
      <c r="F25" s="186"/>
      <c r="G25" s="186"/>
      <c r="H25" s="186"/>
      <c r="L25" s="83"/>
    </row>
    <row r="26" spans="2:12" s="1" customFormat="1" ht="6.95" customHeight="1">
      <c r="B26" s="31"/>
      <c r="L26" s="31"/>
    </row>
    <row r="27" spans="2:12" s="1" customFormat="1" ht="6.95" customHeight="1">
      <c r="B27" s="31"/>
      <c r="D27" s="52"/>
      <c r="E27" s="52"/>
      <c r="F27" s="52"/>
      <c r="G27" s="52"/>
      <c r="H27" s="52"/>
      <c r="I27" s="52"/>
      <c r="J27" s="52"/>
      <c r="K27" s="52"/>
      <c r="L27" s="31"/>
    </row>
    <row r="28" spans="2:12" s="1" customFormat="1" ht="25.35" customHeight="1">
      <c r="B28" s="31"/>
      <c r="D28" s="84" t="s">
        <v>33</v>
      </c>
      <c r="J28" s="65">
        <f>ROUND(J120, 2)</f>
        <v>0</v>
      </c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14.45" customHeight="1">
      <c r="B30" s="31"/>
      <c r="F30" s="34" t="s">
        <v>35</v>
      </c>
      <c r="I30" s="34" t="s">
        <v>34</v>
      </c>
      <c r="J30" s="34" t="s">
        <v>36</v>
      </c>
      <c r="L30" s="31"/>
    </row>
    <row r="31" spans="2:12" s="1" customFormat="1" ht="14.45" customHeight="1">
      <c r="B31" s="31"/>
      <c r="D31" s="54" t="s">
        <v>37</v>
      </c>
      <c r="E31" s="26" t="s">
        <v>38</v>
      </c>
      <c r="F31" s="85">
        <f>ROUND((SUM(BE120:BE224)),  2)</f>
        <v>0</v>
      </c>
      <c r="I31" s="86">
        <v>0.21</v>
      </c>
      <c r="J31" s="85">
        <f>ROUND(((SUM(BE120:BE224))*I31),  2)</f>
        <v>0</v>
      </c>
      <c r="L31" s="31"/>
    </row>
    <row r="32" spans="2:12" s="1" customFormat="1" ht="14.45" customHeight="1">
      <c r="B32" s="31"/>
      <c r="E32" s="26" t="s">
        <v>39</v>
      </c>
      <c r="F32" s="85">
        <f>ROUND((SUM(BF120:BF224)),  2)</f>
        <v>0</v>
      </c>
      <c r="I32" s="86">
        <v>0.12</v>
      </c>
      <c r="J32" s="85">
        <f>ROUND(((SUM(BF120:BF224))*I32),  2)</f>
        <v>0</v>
      </c>
      <c r="L32" s="31"/>
    </row>
    <row r="33" spans="2:12" s="1" customFormat="1" ht="14.45" hidden="1" customHeight="1">
      <c r="B33" s="31"/>
      <c r="E33" s="26" t="s">
        <v>40</v>
      </c>
      <c r="F33" s="85">
        <f>ROUND((SUM(BG120:BG224)),  2)</f>
        <v>0</v>
      </c>
      <c r="I33" s="86">
        <v>0.21</v>
      </c>
      <c r="J33" s="85">
        <f>0</f>
        <v>0</v>
      </c>
      <c r="L33" s="31"/>
    </row>
    <row r="34" spans="2:12" s="1" customFormat="1" ht="14.45" hidden="1" customHeight="1">
      <c r="B34" s="31"/>
      <c r="E34" s="26" t="s">
        <v>41</v>
      </c>
      <c r="F34" s="85">
        <f>ROUND((SUM(BH120:BH224)),  2)</f>
        <v>0</v>
      </c>
      <c r="I34" s="86">
        <v>0.12</v>
      </c>
      <c r="J34" s="85">
        <f>0</f>
        <v>0</v>
      </c>
      <c r="L34" s="31"/>
    </row>
    <row r="35" spans="2:12" s="1" customFormat="1" ht="14.45" hidden="1" customHeight="1">
      <c r="B35" s="31"/>
      <c r="E35" s="26" t="s">
        <v>42</v>
      </c>
      <c r="F35" s="85">
        <f>ROUND((SUM(BI120:BI224)),  2)</f>
        <v>0</v>
      </c>
      <c r="I35" s="86">
        <v>0</v>
      </c>
      <c r="J35" s="85">
        <f>0</f>
        <v>0</v>
      </c>
      <c r="L35" s="31"/>
    </row>
    <row r="36" spans="2:12" s="1" customFormat="1" ht="6.95" customHeight="1">
      <c r="B36" s="31"/>
      <c r="L36" s="31"/>
    </row>
    <row r="37" spans="2:12" s="1" customFormat="1" ht="25.35" customHeight="1">
      <c r="B37" s="31"/>
      <c r="C37" s="87"/>
      <c r="D37" s="88" t="s">
        <v>43</v>
      </c>
      <c r="E37" s="56"/>
      <c r="F37" s="56"/>
      <c r="G37" s="89" t="s">
        <v>44</v>
      </c>
      <c r="H37" s="90" t="s">
        <v>45</v>
      </c>
      <c r="I37" s="56"/>
      <c r="J37" s="91">
        <f>SUM(J28:J35)</f>
        <v>0</v>
      </c>
      <c r="K37" s="92"/>
      <c r="L37" s="31"/>
    </row>
    <row r="38" spans="2:12" s="1" customFormat="1" ht="14.45" customHeight="1">
      <c r="B38" s="31"/>
      <c r="L38" s="31"/>
    </row>
    <row r="39" spans="2:12" ht="14.45" customHeight="1">
      <c r="B39" s="19"/>
      <c r="L39" s="19"/>
    </row>
    <row r="40" spans="2:12" ht="14.45" customHeight="1">
      <c r="B40" s="19"/>
      <c r="L40" s="19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48</v>
      </c>
      <c r="E61" s="33"/>
      <c r="F61" s="93" t="s">
        <v>49</v>
      </c>
      <c r="G61" s="42" t="s">
        <v>48</v>
      </c>
      <c r="H61" s="33"/>
      <c r="I61" s="33"/>
      <c r="J61" s="94" t="s">
        <v>49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48</v>
      </c>
      <c r="E76" s="33"/>
      <c r="F76" s="93" t="s">
        <v>49</v>
      </c>
      <c r="G76" s="42" t="s">
        <v>48</v>
      </c>
      <c r="H76" s="33"/>
      <c r="I76" s="33"/>
      <c r="J76" s="94" t="s">
        <v>49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hidden="1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hidden="1" customHeight="1">
      <c r="B82" s="31"/>
      <c r="C82" s="20" t="s">
        <v>82</v>
      </c>
      <c r="L82" s="31"/>
    </row>
    <row r="83" spans="2:47" s="1" customFormat="1" ht="6.95" hidden="1" customHeight="1">
      <c r="B83" s="31"/>
      <c r="L83" s="31"/>
    </row>
    <row r="84" spans="2:47" s="1" customFormat="1" ht="12" hidden="1" customHeight="1">
      <c r="B84" s="31"/>
      <c r="C84" s="26" t="s">
        <v>16</v>
      </c>
      <c r="L84" s="31"/>
    </row>
    <row r="85" spans="2:47" s="1" customFormat="1" ht="16.5" hidden="1" customHeight="1">
      <c r="B85" s="31"/>
      <c r="E85" s="197" t="str">
        <f>E7</f>
        <v>Benešov - obnova povrchu chodníku na p.č. 1482/41</v>
      </c>
      <c r="F85" s="216"/>
      <c r="G85" s="216"/>
      <c r="H85" s="216"/>
      <c r="L85" s="31"/>
    </row>
    <row r="86" spans="2:47" s="1" customFormat="1" ht="6.95" hidden="1" customHeight="1">
      <c r="B86" s="31"/>
      <c r="L86" s="31"/>
    </row>
    <row r="87" spans="2:47" s="1" customFormat="1" ht="12" hidden="1" customHeight="1">
      <c r="B87" s="31"/>
      <c r="C87" s="26" t="s">
        <v>20</v>
      </c>
      <c r="F87" s="24" t="str">
        <f>F10</f>
        <v xml:space="preserve"> </v>
      </c>
      <c r="I87" s="26" t="s">
        <v>22</v>
      </c>
      <c r="J87" s="51" t="str">
        <f>IF(J10="","",J10)</f>
        <v>1. 2. 2024</v>
      </c>
      <c r="L87" s="31"/>
    </row>
    <row r="88" spans="2:47" s="1" customFormat="1" ht="6.95" hidden="1" customHeight="1">
      <c r="B88" s="31"/>
      <c r="L88" s="31"/>
    </row>
    <row r="89" spans="2:47" s="1" customFormat="1" ht="15.2" hidden="1" customHeight="1">
      <c r="B89" s="31"/>
      <c r="C89" s="26" t="s">
        <v>24</v>
      </c>
      <c r="F89" s="24" t="str">
        <f>E13</f>
        <v xml:space="preserve"> </v>
      </c>
      <c r="I89" s="26" t="s">
        <v>29</v>
      </c>
      <c r="J89" s="29" t="str">
        <f>E19</f>
        <v xml:space="preserve"> </v>
      </c>
      <c r="L89" s="31"/>
    </row>
    <row r="90" spans="2:47" s="1" customFormat="1" ht="15.2" hidden="1" customHeight="1">
      <c r="B90" s="31"/>
      <c r="C90" s="26" t="s">
        <v>27</v>
      </c>
      <c r="F90" s="24" t="str">
        <f>IF(E16="","",E16)</f>
        <v>Vyplň údaj</v>
      </c>
      <c r="I90" s="26" t="s">
        <v>31</v>
      </c>
      <c r="J90" s="29" t="str">
        <f>E22</f>
        <v xml:space="preserve"> </v>
      </c>
      <c r="L90" s="31"/>
    </row>
    <row r="91" spans="2:47" s="1" customFormat="1" ht="10.35" hidden="1" customHeight="1">
      <c r="B91" s="31"/>
      <c r="L91" s="31"/>
    </row>
    <row r="92" spans="2:47" s="1" customFormat="1" ht="29.25" hidden="1" customHeight="1">
      <c r="B92" s="31"/>
      <c r="C92" s="95" t="s">
        <v>83</v>
      </c>
      <c r="D92" s="87"/>
      <c r="E92" s="87"/>
      <c r="F92" s="87"/>
      <c r="G92" s="87"/>
      <c r="H92" s="87"/>
      <c r="I92" s="87"/>
      <c r="J92" s="96" t="s">
        <v>84</v>
      </c>
      <c r="K92" s="87"/>
      <c r="L92" s="31"/>
    </row>
    <row r="93" spans="2:47" s="1" customFormat="1" ht="10.35" hidden="1" customHeight="1">
      <c r="B93" s="31"/>
      <c r="L93" s="31"/>
    </row>
    <row r="94" spans="2:47" s="1" customFormat="1" ht="22.9" hidden="1" customHeight="1">
      <c r="B94" s="31"/>
      <c r="C94" s="97" t="s">
        <v>85</v>
      </c>
      <c r="J94" s="65">
        <f>J120</f>
        <v>0</v>
      </c>
      <c r="L94" s="31"/>
      <c r="AU94" s="16" t="s">
        <v>86</v>
      </c>
    </row>
    <row r="95" spans="2:47" s="8" customFormat="1" ht="24.95" hidden="1" customHeight="1">
      <c r="B95" s="98"/>
      <c r="D95" s="99" t="s">
        <v>87</v>
      </c>
      <c r="E95" s="100"/>
      <c r="F95" s="100"/>
      <c r="G95" s="100"/>
      <c r="H95" s="100"/>
      <c r="I95" s="100"/>
      <c r="J95" s="101">
        <f>J121</f>
        <v>0</v>
      </c>
      <c r="L95" s="98"/>
    </row>
    <row r="96" spans="2:47" s="9" customFormat="1" ht="19.899999999999999" hidden="1" customHeight="1">
      <c r="B96" s="102"/>
      <c r="D96" s="103" t="s">
        <v>88</v>
      </c>
      <c r="E96" s="104"/>
      <c r="F96" s="104"/>
      <c r="G96" s="104"/>
      <c r="H96" s="104"/>
      <c r="I96" s="104"/>
      <c r="J96" s="105">
        <f>J122</f>
        <v>0</v>
      </c>
      <c r="L96" s="102"/>
    </row>
    <row r="97" spans="2:12" s="9" customFormat="1" ht="19.899999999999999" hidden="1" customHeight="1">
      <c r="B97" s="102"/>
      <c r="D97" s="103" t="s">
        <v>89</v>
      </c>
      <c r="E97" s="104"/>
      <c r="F97" s="104"/>
      <c r="G97" s="104"/>
      <c r="H97" s="104"/>
      <c r="I97" s="104"/>
      <c r="J97" s="105">
        <f>J161</f>
        <v>0</v>
      </c>
      <c r="L97" s="102"/>
    </row>
    <row r="98" spans="2:12" s="9" customFormat="1" ht="19.899999999999999" hidden="1" customHeight="1">
      <c r="B98" s="102"/>
      <c r="D98" s="103" t="s">
        <v>90</v>
      </c>
      <c r="E98" s="104"/>
      <c r="F98" s="104"/>
      <c r="G98" s="104"/>
      <c r="H98" s="104"/>
      <c r="I98" s="104"/>
      <c r="J98" s="105">
        <f>J182</f>
        <v>0</v>
      </c>
      <c r="L98" s="102"/>
    </row>
    <row r="99" spans="2:12" s="9" customFormat="1" ht="19.899999999999999" hidden="1" customHeight="1">
      <c r="B99" s="102"/>
      <c r="D99" s="103" t="s">
        <v>91</v>
      </c>
      <c r="E99" s="104"/>
      <c r="F99" s="104"/>
      <c r="G99" s="104"/>
      <c r="H99" s="104"/>
      <c r="I99" s="104"/>
      <c r="J99" s="105">
        <f>J185</f>
        <v>0</v>
      </c>
      <c r="L99" s="102"/>
    </row>
    <row r="100" spans="2:12" s="9" customFormat="1" ht="19.899999999999999" hidden="1" customHeight="1">
      <c r="B100" s="102"/>
      <c r="D100" s="103" t="s">
        <v>92</v>
      </c>
      <c r="E100" s="104"/>
      <c r="F100" s="104"/>
      <c r="G100" s="104"/>
      <c r="H100" s="104"/>
      <c r="I100" s="104"/>
      <c r="J100" s="105">
        <f>J209</f>
        <v>0</v>
      </c>
      <c r="L100" s="102"/>
    </row>
    <row r="101" spans="2:12" s="9" customFormat="1" ht="19.899999999999999" hidden="1" customHeight="1">
      <c r="B101" s="102"/>
      <c r="D101" s="103" t="s">
        <v>93</v>
      </c>
      <c r="E101" s="104"/>
      <c r="F101" s="104"/>
      <c r="G101" s="104"/>
      <c r="H101" s="104"/>
      <c r="I101" s="104"/>
      <c r="J101" s="105">
        <f>J219</f>
        <v>0</v>
      </c>
      <c r="L101" s="102"/>
    </row>
    <row r="102" spans="2:12" s="8" customFormat="1" ht="24.95" hidden="1" customHeight="1">
      <c r="B102" s="98"/>
      <c r="D102" s="99" t="s">
        <v>94</v>
      </c>
      <c r="E102" s="100"/>
      <c r="F102" s="100"/>
      <c r="G102" s="100"/>
      <c r="H102" s="100"/>
      <c r="I102" s="100"/>
      <c r="J102" s="101">
        <f>J221</f>
        <v>0</v>
      </c>
      <c r="L102" s="98"/>
    </row>
    <row r="103" spans="2:12" s="1" customFormat="1" ht="21.75" hidden="1" customHeight="1">
      <c r="B103" s="31"/>
      <c r="L103" s="31"/>
    </row>
    <row r="104" spans="2:12" s="1" customFormat="1" ht="6.95" hidden="1" customHeight="1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1"/>
    </row>
    <row r="105" spans="2:12" ht="11.25" hidden="1"/>
    <row r="106" spans="2:12" ht="11.25" hidden="1"/>
    <row r="107" spans="2:12" ht="11.25" hidden="1"/>
    <row r="108" spans="2:12" s="1" customFormat="1" ht="6.95" customHeight="1"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31"/>
    </row>
    <row r="109" spans="2:12" s="1" customFormat="1" ht="24.95" customHeight="1">
      <c r="B109" s="31"/>
      <c r="C109" s="20" t="s">
        <v>95</v>
      </c>
      <c r="L109" s="31"/>
    </row>
    <row r="110" spans="2:12" s="1" customFormat="1" ht="6.95" customHeight="1">
      <c r="B110" s="31"/>
      <c r="L110" s="31"/>
    </row>
    <row r="111" spans="2:12" s="1" customFormat="1" ht="12" customHeight="1">
      <c r="B111" s="31"/>
      <c r="C111" s="26" t="s">
        <v>16</v>
      </c>
      <c r="L111" s="31"/>
    </row>
    <row r="112" spans="2:12" s="1" customFormat="1" ht="16.5" customHeight="1">
      <c r="B112" s="31"/>
      <c r="E112" s="197" t="str">
        <f>E7</f>
        <v>Benešov - obnova povrchu chodníku na p.č. 1482/41</v>
      </c>
      <c r="F112" s="216"/>
      <c r="G112" s="216"/>
      <c r="H112" s="216"/>
      <c r="L112" s="31"/>
    </row>
    <row r="113" spans="2:65" s="1" customFormat="1" ht="6.95" customHeight="1">
      <c r="B113" s="31"/>
      <c r="L113" s="31"/>
    </row>
    <row r="114" spans="2:65" s="1" customFormat="1" ht="12" customHeight="1">
      <c r="B114" s="31"/>
      <c r="C114" s="26" t="s">
        <v>20</v>
      </c>
      <c r="F114" s="24" t="str">
        <f>F10</f>
        <v xml:space="preserve"> </v>
      </c>
      <c r="I114" s="26" t="s">
        <v>22</v>
      </c>
      <c r="J114" s="51" t="str">
        <f>IF(J10="","",J10)</f>
        <v>1. 2. 2024</v>
      </c>
      <c r="L114" s="31"/>
    </row>
    <row r="115" spans="2:65" s="1" customFormat="1" ht="6.95" customHeight="1">
      <c r="B115" s="31"/>
      <c r="L115" s="31"/>
    </row>
    <row r="116" spans="2:65" s="1" customFormat="1" ht="15.2" customHeight="1">
      <c r="B116" s="31"/>
      <c r="C116" s="26" t="s">
        <v>24</v>
      </c>
      <c r="F116" s="24" t="str">
        <f>E13</f>
        <v xml:space="preserve"> </v>
      </c>
      <c r="I116" s="26" t="s">
        <v>29</v>
      </c>
      <c r="J116" s="29" t="str">
        <f>E19</f>
        <v xml:space="preserve"> </v>
      </c>
      <c r="L116" s="31"/>
    </row>
    <row r="117" spans="2:65" s="1" customFormat="1" ht="15.2" customHeight="1">
      <c r="B117" s="31"/>
      <c r="C117" s="26" t="s">
        <v>27</v>
      </c>
      <c r="F117" s="24" t="str">
        <f>IF(E16="","",E16)</f>
        <v>Vyplň údaj</v>
      </c>
      <c r="I117" s="26" t="s">
        <v>31</v>
      </c>
      <c r="J117" s="29" t="str">
        <f>E22</f>
        <v xml:space="preserve"> </v>
      </c>
      <c r="L117" s="31"/>
    </row>
    <row r="118" spans="2:65" s="1" customFormat="1" ht="10.35" customHeight="1">
      <c r="B118" s="31"/>
      <c r="L118" s="31"/>
    </row>
    <row r="119" spans="2:65" s="10" customFormat="1" ht="29.25" customHeight="1">
      <c r="B119" s="106"/>
      <c r="C119" s="107" t="s">
        <v>96</v>
      </c>
      <c r="D119" s="108" t="s">
        <v>58</v>
      </c>
      <c r="E119" s="108" t="s">
        <v>54</v>
      </c>
      <c r="F119" s="108" t="s">
        <v>55</v>
      </c>
      <c r="G119" s="108" t="s">
        <v>97</v>
      </c>
      <c r="H119" s="108" t="s">
        <v>98</v>
      </c>
      <c r="I119" s="108" t="s">
        <v>99</v>
      </c>
      <c r="J119" s="109" t="s">
        <v>84</v>
      </c>
      <c r="K119" s="110" t="s">
        <v>100</v>
      </c>
      <c r="L119" s="106"/>
      <c r="M119" s="58" t="s">
        <v>1</v>
      </c>
      <c r="N119" s="59" t="s">
        <v>37</v>
      </c>
      <c r="O119" s="59" t="s">
        <v>101</v>
      </c>
      <c r="P119" s="59" t="s">
        <v>102</v>
      </c>
      <c r="Q119" s="59" t="s">
        <v>103</v>
      </c>
      <c r="R119" s="59" t="s">
        <v>104</v>
      </c>
      <c r="S119" s="59" t="s">
        <v>105</v>
      </c>
      <c r="T119" s="60" t="s">
        <v>106</v>
      </c>
    </row>
    <row r="120" spans="2:65" s="1" customFormat="1" ht="22.9" customHeight="1">
      <c r="B120" s="31"/>
      <c r="C120" s="63" t="s">
        <v>107</v>
      </c>
      <c r="J120" s="111">
        <f>BK120</f>
        <v>0</v>
      </c>
      <c r="L120" s="31"/>
      <c r="M120" s="61"/>
      <c r="N120" s="52"/>
      <c r="O120" s="52"/>
      <c r="P120" s="112">
        <f>P121+P221</f>
        <v>0</v>
      </c>
      <c r="Q120" s="52"/>
      <c r="R120" s="112">
        <f>R121+R221</f>
        <v>249.74368656000001</v>
      </c>
      <c r="S120" s="52"/>
      <c r="T120" s="113">
        <f>T121+T221</f>
        <v>254.196</v>
      </c>
      <c r="AT120" s="16" t="s">
        <v>72</v>
      </c>
      <c r="AU120" s="16" t="s">
        <v>86</v>
      </c>
      <c r="BK120" s="114">
        <f>BK121+BK221</f>
        <v>0</v>
      </c>
    </row>
    <row r="121" spans="2:65" s="11" customFormat="1" ht="25.9" customHeight="1">
      <c r="B121" s="115"/>
      <c r="D121" s="116" t="s">
        <v>72</v>
      </c>
      <c r="E121" s="117" t="s">
        <v>108</v>
      </c>
      <c r="F121" s="117" t="s">
        <v>109</v>
      </c>
      <c r="I121" s="118"/>
      <c r="J121" s="119">
        <f>BK121</f>
        <v>0</v>
      </c>
      <c r="L121" s="115"/>
      <c r="M121" s="120"/>
      <c r="P121" s="121">
        <f>P122+P161+P182+P185+P209+P219</f>
        <v>0</v>
      </c>
      <c r="R121" s="121">
        <f>R122+R161+R182+R185+R209+R219</f>
        <v>249.74368656000001</v>
      </c>
      <c r="T121" s="122">
        <f>T122+T161+T182+T185+T209+T219</f>
        <v>254.196</v>
      </c>
      <c r="AR121" s="116" t="s">
        <v>78</v>
      </c>
      <c r="AT121" s="123" t="s">
        <v>72</v>
      </c>
      <c r="AU121" s="123" t="s">
        <v>73</v>
      </c>
      <c r="AY121" s="116" t="s">
        <v>110</v>
      </c>
      <c r="BK121" s="124">
        <f>BK122+BK161+BK182+BK185+BK209+BK219</f>
        <v>0</v>
      </c>
    </row>
    <row r="122" spans="2:65" s="11" customFormat="1" ht="22.9" customHeight="1">
      <c r="B122" s="115"/>
      <c r="D122" s="116" t="s">
        <v>72</v>
      </c>
      <c r="E122" s="125" t="s">
        <v>78</v>
      </c>
      <c r="F122" s="125" t="s">
        <v>111</v>
      </c>
      <c r="I122" s="118"/>
      <c r="J122" s="126">
        <f>BK122</f>
        <v>0</v>
      </c>
      <c r="L122" s="115"/>
      <c r="M122" s="120"/>
      <c r="P122" s="121">
        <f>SUM(P123:P160)</f>
        <v>0</v>
      </c>
      <c r="R122" s="121">
        <f>SUM(R123:R160)</f>
        <v>51.637999999999998</v>
      </c>
      <c r="T122" s="122">
        <f>SUM(T123:T160)</f>
        <v>253.89599999999999</v>
      </c>
      <c r="AR122" s="116" t="s">
        <v>78</v>
      </c>
      <c r="AT122" s="123" t="s">
        <v>72</v>
      </c>
      <c r="AU122" s="123" t="s">
        <v>78</v>
      </c>
      <c r="AY122" s="116" t="s">
        <v>110</v>
      </c>
      <c r="BK122" s="124">
        <f>SUM(BK123:BK160)</f>
        <v>0</v>
      </c>
    </row>
    <row r="123" spans="2:65" s="1" customFormat="1" ht="33" customHeight="1">
      <c r="B123" s="31"/>
      <c r="C123" s="127" t="s">
        <v>78</v>
      </c>
      <c r="D123" s="127" t="s">
        <v>112</v>
      </c>
      <c r="E123" s="128" t="s">
        <v>113</v>
      </c>
      <c r="F123" s="129" t="s">
        <v>114</v>
      </c>
      <c r="G123" s="130" t="s">
        <v>115</v>
      </c>
      <c r="H123" s="131">
        <v>93</v>
      </c>
      <c r="I123" s="132"/>
      <c r="J123" s="133">
        <f>ROUND(I123*H123,2)</f>
        <v>0</v>
      </c>
      <c r="K123" s="134"/>
      <c r="L123" s="31"/>
      <c r="M123" s="135" t="s">
        <v>1</v>
      </c>
      <c r="N123" s="136" t="s">
        <v>38</v>
      </c>
      <c r="P123" s="137">
        <f>O123*H123</f>
        <v>0</v>
      </c>
      <c r="Q123" s="137">
        <v>0</v>
      </c>
      <c r="R123" s="137">
        <f>Q123*H123</f>
        <v>0</v>
      </c>
      <c r="S123" s="137">
        <v>0</v>
      </c>
      <c r="T123" s="138">
        <f>S123*H123</f>
        <v>0</v>
      </c>
      <c r="AR123" s="139" t="s">
        <v>116</v>
      </c>
      <c r="AT123" s="139" t="s">
        <v>112</v>
      </c>
      <c r="AU123" s="139" t="s">
        <v>80</v>
      </c>
      <c r="AY123" s="16" t="s">
        <v>110</v>
      </c>
      <c r="BE123" s="140">
        <f>IF(N123="základní",J123,0)</f>
        <v>0</v>
      </c>
      <c r="BF123" s="140">
        <f>IF(N123="snížená",J123,0)</f>
        <v>0</v>
      </c>
      <c r="BG123" s="140">
        <f>IF(N123="zákl. přenesená",J123,0)</f>
        <v>0</v>
      </c>
      <c r="BH123" s="140">
        <f>IF(N123="sníž. přenesená",J123,0)</f>
        <v>0</v>
      </c>
      <c r="BI123" s="140">
        <f>IF(N123="nulová",J123,0)</f>
        <v>0</v>
      </c>
      <c r="BJ123" s="16" t="s">
        <v>78</v>
      </c>
      <c r="BK123" s="140">
        <f>ROUND(I123*H123,2)</f>
        <v>0</v>
      </c>
      <c r="BL123" s="16" t="s">
        <v>116</v>
      </c>
      <c r="BM123" s="139" t="s">
        <v>117</v>
      </c>
    </row>
    <row r="124" spans="2:65" s="12" customFormat="1" ht="11.25">
      <c r="B124" s="141"/>
      <c r="D124" s="142" t="s">
        <v>118</v>
      </c>
      <c r="E124" s="143" t="s">
        <v>1</v>
      </c>
      <c r="F124" s="144" t="s">
        <v>119</v>
      </c>
      <c r="H124" s="145">
        <v>93</v>
      </c>
      <c r="I124" s="146"/>
      <c r="L124" s="141"/>
      <c r="M124" s="147"/>
      <c r="T124" s="148"/>
      <c r="AT124" s="143" t="s">
        <v>118</v>
      </c>
      <c r="AU124" s="143" t="s">
        <v>80</v>
      </c>
      <c r="AV124" s="12" t="s">
        <v>80</v>
      </c>
      <c r="AW124" s="12" t="s">
        <v>30</v>
      </c>
      <c r="AX124" s="12" t="s">
        <v>78</v>
      </c>
      <c r="AY124" s="143" t="s">
        <v>110</v>
      </c>
    </row>
    <row r="125" spans="2:65" s="1" customFormat="1" ht="24.2" customHeight="1">
      <c r="B125" s="31"/>
      <c r="C125" s="127" t="s">
        <v>80</v>
      </c>
      <c r="D125" s="127" t="s">
        <v>112</v>
      </c>
      <c r="E125" s="128" t="s">
        <v>120</v>
      </c>
      <c r="F125" s="129" t="s">
        <v>121</v>
      </c>
      <c r="G125" s="130" t="s">
        <v>115</v>
      </c>
      <c r="H125" s="131">
        <v>12</v>
      </c>
      <c r="I125" s="132"/>
      <c r="J125" s="133">
        <f>ROUND(I125*H125,2)</f>
        <v>0</v>
      </c>
      <c r="K125" s="134"/>
      <c r="L125" s="31"/>
      <c r="M125" s="135" t="s">
        <v>1</v>
      </c>
      <c r="N125" s="136" t="s">
        <v>38</v>
      </c>
      <c r="P125" s="137">
        <f>O125*H125</f>
        <v>0</v>
      </c>
      <c r="Q125" s="137">
        <v>0</v>
      </c>
      <c r="R125" s="137">
        <f>Q125*H125</f>
        <v>0</v>
      </c>
      <c r="S125" s="137">
        <v>0.44</v>
      </c>
      <c r="T125" s="138">
        <f>S125*H125</f>
        <v>5.28</v>
      </c>
      <c r="AR125" s="139" t="s">
        <v>116</v>
      </c>
      <c r="AT125" s="139" t="s">
        <v>112</v>
      </c>
      <c r="AU125" s="139" t="s">
        <v>80</v>
      </c>
      <c r="AY125" s="16" t="s">
        <v>110</v>
      </c>
      <c r="BE125" s="140">
        <f>IF(N125="základní",J125,0)</f>
        <v>0</v>
      </c>
      <c r="BF125" s="140">
        <f>IF(N125="snížená",J125,0)</f>
        <v>0</v>
      </c>
      <c r="BG125" s="140">
        <f>IF(N125="zákl. přenesená",J125,0)</f>
        <v>0</v>
      </c>
      <c r="BH125" s="140">
        <f>IF(N125="sníž. přenesená",J125,0)</f>
        <v>0</v>
      </c>
      <c r="BI125" s="140">
        <f>IF(N125="nulová",J125,0)</f>
        <v>0</v>
      </c>
      <c r="BJ125" s="16" t="s">
        <v>78</v>
      </c>
      <c r="BK125" s="140">
        <f>ROUND(I125*H125,2)</f>
        <v>0</v>
      </c>
      <c r="BL125" s="16" t="s">
        <v>116</v>
      </c>
      <c r="BM125" s="139" t="s">
        <v>122</v>
      </c>
    </row>
    <row r="126" spans="2:65" s="12" customFormat="1" ht="11.25">
      <c r="B126" s="141"/>
      <c r="D126" s="142" t="s">
        <v>118</v>
      </c>
      <c r="E126" s="143" t="s">
        <v>1</v>
      </c>
      <c r="F126" s="144" t="s">
        <v>123</v>
      </c>
      <c r="H126" s="145">
        <v>12</v>
      </c>
      <c r="I126" s="146"/>
      <c r="L126" s="141"/>
      <c r="M126" s="147"/>
      <c r="T126" s="148"/>
      <c r="AT126" s="143" t="s">
        <v>118</v>
      </c>
      <c r="AU126" s="143" t="s">
        <v>80</v>
      </c>
      <c r="AV126" s="12" t="s">
        <v>80</v>
      </c>
      <c r="AW126" s="12" t="s">
        <v>30</v>
      </c>
      <c r="AX126" s="12" t="s">
        <v>78</v>
      </c>
      <c r="AY126" s="143" t="s">
        <v>110</v>
      </c>
    </row>
    <row r="127" spans="2:65" s="1" customFormat="1" ht="16.5" customHeight="1">
      <c r="B127" s="31"/>
      <c r="C127" s="127" t="s">
        <v>124</v>
      </c>
      <c r="D127" s="127" t="s">
        <v>112</v>
      </c>
      <c r="E127" s="128" t="s">
        <v>125</v>
      </c>
      <c r="F127" s="129" t="s">
        <v>126</v>
      </c>
      <c r="G127" s="130" t="s">
        <v>115</v>
      </c>
      <c r="H127" s="131">
        <v>2.0499999999999998</v>
      </c>
      <c r="I127" s="132"/>
      <c r="J127" s="133">
        <f>ROUND(I127*H127,2)</f>
        <v>0</v>
      </c>
      <c r="K127" s="134"/>
      <c r="L127" s="31"/>
      <c r="M127" s="135" t="s">
        <v>1</v>
      </c>
      <c r="N127" s="136" t="s">
        <v>38</v>
      </c>
      <c r="P127" s="137">
        <f>O127*H127</f>
        <v>0</v>
      </c>
      <c r="Q127" s="137">
        <v>0</v>
      </c>
      <c r="R127" s="137">
        <f>Q127*H127</f>
        <v>0</v>
      </c>
      <c r="S127" s="137">
        <v>0.22</v>
      </c>
      <c r="T127" s="138">
        <f>S127*H127</f>
        <v>0.45099999999999996</v>
      </c>
      <c r="AR127" s="139" t="s">
        <v>116</v>
      </c>
      <c r="AT127" s="139" t="s">
        <v>112</v>
      </c>
      <c r="AU127" s="139" t="s">
        <v>80</v>
      </c>
      <c r="AY127" s="16" t="s">
        <v>110</v>
      </c>
      <c r="BE127" s="140">
        <f>IF(N127="základní",J127,0)</f>
        <v>0</v>
      </c>
      <c r="BF127" s="140">
        <f>IF(N127="snížená",J127,0)</f>
        <v>0</v>
      </c>
      <c r="BG127" s="140">
        <f>IF(N127="zákl. přenesená",J127,0)</f>
        <v>0</v>
      </c>
      <c r="BH127" s="140">
        <f>IF(N127="sníž. přenesená",J127,0)</f>
        <v>0</v>
      </c>
      <c r="BI127" s="140">
        <f>IF(N127="nulová",J127,0)</f>
        <v>0</v>
      </c>
      <c r="BJ127" s="16" t="s">
        <v>78</v>
      </c>
      <c r="BK127" s="140">
        <f>ROUND(I127*H127,2)</f>
        <v>0</v>
      </c>
      <c r="BL127" s="16" t="s">
        <v>116</v>
      </c>
      <c r="BM127" s="139" t="s">
        <v>127</v>
      </c>
    </row>
    <row r="128" spans="2:65" s="12" customFormat="1" ht="11.25">
      <c r="B128" s="141"/>
      <c r="D128" s="142" t="s">
        <v>118</v>
      </c>
      <c r="E128" s="143" t="s">
        <v>1</v>
      </c>
      <c r="F128" s="144" t="s">
        <v>128</v>
      </c>
      <c r="H128" s="145">
        <v>2.0499999999999998</v>
      </c>
      <c r="I128" s="146"/>
      <c r="L128" s="141"/>
      <c r="M128" s="147"/>
      <c r="T128" s="148"/>
      <c r="AT128" s="143" t="s">
        <v>118</v>
      </c>
      <c r="AU128" s="143" t="s">
        <v>80</v>
      </c>
      <c r="AV128" s="12" t="s">
        <v>80</v>
      </c>
      <c r="AW128" s="12" t="s">
        <v>30</v>
      </c>
      <c r="AX128" s="12" t="s">
        <v>78</v>
      </c>
      <c r="AY128" s="143" t="s">
        <v>110</v>
      </c>
    </row>
    <row r="129" spans="2:65" s="1" customFormat="1" ht="24.2" customHeight="1">
      <c r="B129" s="31"/>
      <c r="C129" s="127" t="s">
        <v>116</v>
      </c>
      <c r="D129" s="127" t="s">
        <v>112</v>
      </c>
      <c r="E129" s="128" t="s">
        <v>129</v>
      </c>
      <c r="F129" s="129" t="s">
        <v>130</v>
      </c>
      <c r="G129" s="130" t="s">
        <v>115</v>
      </c>
      <c r="H129" s="131">
        <v>326</v>
      </c>
      <c r="I129" s="132"/>
      <c r="J129" s="133">
        <f>ROUND(I129*H129,2)</f>
        <v>0</v>
      </c>
      <c r="K129" s="134"/>
      <c r="L129" s="31"/>
      <c r="M129" s="135" t="s">
        <v>1</v>
      </c>
      <c r="N129" s="136" t="s">
        <v>38</v>
      </c>
      <c r="P129" s="137">
        <f>O129*H129</f>
        <v>0</v>
      </c>
      <c r="Q129" s="137">
        <v>0</v>
      </c>
      <c r="R129" s="137">
        <f>Q129*H129</f>
        <v>0</v>
      </c>
      <c r="S129" s="137">
        <v>0.44</v>
      </c>
      <c r="T129" s="138">
        <f>S129*H129</f>
        <v>143.44</v>
      </c>
      <c r="AR129" s="139" t="s">
        <v>116</v>
      </c>
      <c r="AT129" s="139" t="s">
        <v>112</v>
      </c>
      <c r="AU129" s="139" t="s">
        <v>80</v>
      </c>
      <c r="AY129" s="16" t="s">
        <v>110</v>
      </c>
      <c r="BE129" s="140">
        <f>IF(N129="základní",J129,0)</f>
        <v>0</v>
      </c>
      <c r="BF129" s="140">
        <f>IF(N129="snížená",J129,0)</f>
        <v>0</v>
      </c>
      <c r="BG129" s="140">
        <f>IF(N129="zákl. přenesená",J129,0)</f>
        <v>0</v>
      </c>
      <c r="BH129" s="140">
        <f>IF(N129="sníž. přenesená",J129,0)</f>
        <v>0</v>
      </c>
      <c r="BI129" s="140">
        <f>IF(N129="nulová",J129,0)</f>
        <v>0</v>
      </c>
      <c r="BJ129" s="16" t="s">
        <v>78</v>
      </c>
      <c r="BK129" s="140">
        <f>ROUND(I129*H129,2)</f>
        <v>0</v>
      </c>
      <c r="BL129" s="16" t="s">
        <v>116</v>
      </c>
      <c r="BM129" s="139" t="s">
        <v>131</v>
      </c>
    </row>
    <row r="130" spans="2:65" s="12" customFormat="1" ht="11.25">
      <c r="B130" s="141"/>
      <c r="D130" s="142" t="s">
        <v>118</v>
      </c>
      <c r="E130" s="143" t="s">
        <v>1</v>
      </c>
      <c r="F130" s="144" t="s">
        <v>132</v>
      </c>
      <c r="H130" s="145">
        <v>338</v>
      </c>
      <c r="I130" s="146"/>
      <c r="L130" s="141"/>
      <c r="M130" s="147"/>
      <c r="T130" s="148"/>
      <c r="AT130" s="143" t="s">
        <v>118</v>
      </c>
      <c r="AU130" s="143" t="s">
        <v>80</v>
      </c>
      <c r="AV130" s="12" t="s">
        <v>80</v>
      </c>
      <c r="AW130" s="12" t="s">
        <v>30</v>
      </c>
      <c r="AX130" s="12" t="s">
        <v>73</v>
      </c>
      <c r="AY130" s="143" t="s">
        <v>110</v>
      </c>
    </row>
    <row r="131" spans="2:65" s="12" customFormat="1" ht="11.25">
      <c r="B131" s="141"/>
      <c r="D131" s="142" t="s">
        <v>118</v>
      </c>
      <c r="E131" s="143" t="s">
        <v>1</v>
      </c>
      <c r="F131" s="144" t="s">
        <v>133</v>
      </c>
      <c r="H131" s="145">
        <v>-12</v>
      </c>
      <c r="I131" s="146"/>
      <c r="L131" s="141"/>
      <c r="M131" s="147"/>
      <c r="T131" s="148"/>
      <c r="AT131" s="143" t="s">
        <v>118</v>
      </c>
      <c r="AU131" s="143" t="s">
        <v>80</v>
      </c>
      <c r="AV131" s="12" t="s">
        <v>80</v>
      </c>
      <c r="AW131" s="12" t="s">
        <v>30</v>
      </c>
      <c r="AX131" s="12" t="s">
        <v>73</v>
      </c>
      <c r="AY131" s="143" t="s">
        <v>110</v>
      </c>
    </row>
    <row r="132" spans="2:65" s="13" customFormat="1" ht="11.25">
      <c r="B132" s="149"/>
      <c r="D132" s="142" t="s">
        <v>118</v>
      </c>
      <c r="E132" s="150" t="s">
        <v>1</v>
      </c>
      <c r="F132" s="151" t="s">
        <v>134</v>
      </c>
      <c r="H132" s="152">
        <v>326</v>
      </c>
      <c r="I132" s="153"/>
      <c r="L132" s="149"/>
      <c r="M132" s="154"/>
      <c r="T132" s="155"/>
      <c r="AT132" s="150" t="s">
        <v>118</v>
      </c>
      <c r="AU132" s="150" t="s">
        <v>80</v>
      </c>
      <c r="AV132" s="13" t="s">
        <v>116</v>
      </c>
      <c r="AW132" s="13" t="s">
        <v>30</v>
      </c>
      <c r="AX132" s="13" t="s">
        <v>78</v>
      </c>
      <c r="AY132" s="150" t="s">
        <v>110</v>
      </c>
    </row>
    <row r="133" spans="2:65" s="1" customFormat="1" ht="24.2" customHeight="1">
      <c r="B133" s="31"/>
      <c r="C133" s="127" t="s">
        <v>135</v>
      </c>
      <c r="D133" s="127" t="s">
        <v>112</v>
      </c>
      <c r="E133" s="128" t="s">
        <v>136</v>
      </c>
      <c r="F133" s="129" t="s">
        <v>137</v>
      </c>
      <c r="G133" s="130" t="s">
        <v>115</v>
      </c>
      <c r="H133" s="131">
        <v>326</v>
      </c>
      <c r="I133" s="132"/>
      <c r="J133" s="133">
        <f>ROUND(I133*H133,2)</f>
        <v>0</v>
      </c>
      <c r="K133" s="134"/>
      <c r="L133" s="31"/>
      <c r="M133" s="135" t="s">
        <v>1</v>
      </c>
      <c r="N133" s="136" t="s">
        <v>38</v>
      </c>
      <c r="P133" s="137">
        <f>O133*H133</f>
        <v>0</v>
      </c>
      <c r="Q133" s="137">
        <v>0</v>
      </c>
      <c r="R133" s="137">
        <f>Q133*H133</f>
        <v>0</v>
      </c>
      <c r="S133" s="137">
        <v>0.22</v>
      </c>
      <c r="T133" s="138">
        <f>S133*H133</f>
        <v>71.72</v>
      </c>
      <c r="AR133" s="139" t="s">
        <v>116</v>
      </c>
      <c r="AT133" s="139" t="s">
        <v>112</v>
      </c>
      <c r="AU133" s="139" t="s">
        <v>80</v>
      </c>
      <c r="AY133" s="16" t="s">
        <v>110</v>
      </c>
      <c r="BE133" s="140">
        <f>IF(N133="základní",J133,0)</f>
        <v>0</v>
      </c>
      <c r="BF133" s="140">
        <f>IF(N133="snížená",J133,0)</f>
        <v>0</v>
      </c>
      <c r="BG133" s="140">
        <f>IF(N133="zákl. přenesená",J133,0)</f>
        <v>0</v>
      </c>
      <c r="BH133" s="140">
        <f>IF(N133="sníž. přenesená",J133,0)</f>
        <v>0</v>
      </c>
      <c r="BI133" s="140">
        <f>IF(N133="nulová",J133,0)</f>
        <v>0</v>
      </c>
      <c r="BJ133" s="16" t="s">
        <v>78</v>
      </c>
      <c r="BK133" s="140">
        <f>ROUND(I133*H133,2)</f>
        <v>0</v>
      </c>
      <c r="BL133" s="16" t="s">
        <v>116</v>
      </c>
      <c r="BM133" s="139" t="s">
        <v>138</v>
      </c>
    </row>
    <row r="134" spans="2:65" s="1" customFormat="1" ht="16.5" customHeight="1">
      <c r="B134" s="31"/>
      <c r="C134" s="127" t="s">
        <v>139</v>
      </c>
      <c r="D134" s="127" t="s">
        <v>112</v>
      </c>
      <c r="E134" s="128" t="s">
        <v>140</v>
      </c>
      <c r="F134" s="129" t="s">
        <v>141</v>
      </c>
      <c r="G134" s="130" t="s">
        <v>142</v>
      </c>
      <c r="H134" s="131">
        <v>161</v>
      </c>
      <c r="I134" s="132"/>
      <c r="J134" s="133">
        <f>ROUND(I134*H134,2)</f>
        <v>0</v>
      </c>
      <c r="K134" s="134"/>
      <c r="L134" s="31"/>
      <c r="M134" s="135" t="s">
        <v>1</v>
      </c>
      <c r="N134" s="136" t="s">
        <v>38</v>
      </c>
      <c r="P134" s="137">
        <f>O134*H134</f>
        <v>0</v>
      </c>
      <c r="Q134" s="137">
        <v>0</v>
      </c>
      <c r="R134" s="137">
        <f>Q134*H134</f>
        <v>0</v>
      </c>
      <c r="S134" s="137">
        <v>0.20499999999999999</v>
      </c>
      <c r="T134" s="138">
        <f>S134*H134</f>
        <v>33.004999999999995</v>
      </c>
      <c r="AR134" s="139" t="s">
        <v>116</v>
      </c>
      <c r="AT134" s="139" t="s">
        <v>112</v>
      </c>
      <c r="AU134" s="139" t="s">
        <v>80</v>
      </c>
      <c r="AY134" s="16" t="s">
        <v>110</v>
      </c>
      <c r="BE134" s="140">
        <f>IF(N134="základní",J134,0)</f>
        <v>0</v>
      </c>
      <c r="BF134" s="140">
        <f>IF(N134="snížená",J134,0)</f>
        <v>0</v>
      </c>
      <c r="BG134" s="140">
        <f>IF(N134="zákl. přenesená",J134,0)</f>
        <v>0</v>
      </c>
      <c r="BH134" s="140">
        <f>IF(N134="sníž. přenesená",J134,0)</f>
        <v>0</v>
      </c>
      <c r="BI134" s="140">
        <f>IF(N134="nulová",J134,0)</f>
        <v>0</v>
      </c>
      <c r="BJ134" s="16" t="s">
        <v>78</v>
      </c>
      <c r="BK134" s="140">
        <f>ROUND(I134*H134,2)</f>
        <v>0</v>
      </c>
      <c r="BL134" s="16" t="s">
        <v>116</v>
      </c>
      <c r="BM134" s="139" t="s">
        <v>143</v>
      </c>
    </row>
    <row r="135" spans="2:65" s="12" customFormat="1" ht="11.25">
      <c r="B135" s="141"/>
      <c r="D135" s="142" t="s">
        <v>118</v>
      </c>
      <c r="E135" s="143" t="s">
        <v>1</v>
      </c>
      <c r="F135" s="144" t="s">
        <v>144</v>
      </c>
      <c r="H135" s="145">
        <v>153</v>
      </c>
      <c r="I135" s="146"/>
      <c r="L135" s="141"/>
      <c r="M135" s="147"/>
      <c r="T135" s="148"/>
      <c r="AT135" s="143" t="s">
        <v>118</v>
      </c>
      <c r="AU135" s="143" t="s">
        <v>80</v>
      </c>
      <c r="AV135" s="12" t="s">
        <v>80</v>
      </c>
      <c r="AW135" s="12" t="s">
        <v>30</v>
      </c>
      <c r="AX135" s="12" t="s">
        <v>73</v>
      </c>
      <c r="AY135" s="143" t="s">
        <v>110</v>
      </c>
    </row>
    <row r="136" spans="2:65" s="12" customFormat="1" ht="11.25">
      <c r="B136" s="141"/>
      <c r="D136" s="142" t="s">
        <v>118</v>
      </c>
      <c r="E136" s="143" t="s">
        <v>1</v>
      </c>
      <c r="F136" s="144" t="s">
        <v>145</v>
      </c>
      <c r="H136" s="145">
        <v>8</v>
      </c>
      <c r="I136" s="146"/>
      <c r="L136" s="141"/>
      <c r="M136" s="147"/>
      <c r="T136" s="148"/>
      <c r="AT136" s="143" t="s">
        <v>118</v>
      </c>
      <c r="AU136" s="143" t="s">
        <v>80</v>
      </c>
      <c r="AV136" s="12" t="s">
        <v>80</v>
      </c>
      <c r="AW136" s="12" t="s">
        <v>30</v>
      </c>
      <c r="AX136" s="12" t="s">
        <v>73</v>
      </c>
      <c r="AY136" s="143" t="s">
        <v>110</v>
      </c>
    </row>
    <row r="137" spans="2:65" s="13" customFormat="1" ht="11.25">
      <c r="B137" s="149"/>
      <c r="D137" s="142" t="s">
        <v>118</v>
      </c>
      <c r="E137" s="150" t="s">
        <v>1</v>
      </c>
      <c r="F137" s="151" t="s">
        <v>134</v>
      </c>
      <c r="H137" s="152">
        <v>161</v>
      </c>
      <c r="I137" s="153"/>
      <c r="L137" s="149"/>
      <c r="M137" s="154"/>
      <c r="T137" s="155"/>
      <c r="AT137" s="150" t="s">
        <v>118</v>
      </c>
      <c r="AU137" s="150" t="s">
        <v>80</v>
      </c>
      <c r="AV137" s="13" t="s">
        <v>116</v>
      </c>
      <c r="AW137" s="13" t="s">
        <v>30</v>
      </c>
      <c r="AX137" s="13" t="s">
        <v>78</v>
      </c>
      <c r="AY137" s="150" t="s">
        <v>110</v>
      </c>
    </row>
    <row r="138" spans="2:65" s="1" customFormat="1" ht="24.2" customHeight="1">
      <c r="B138" s="31"/>
      <c r="C138" s="127" t="s">
        <v>146</v>
      </c>
      <c r="D138" s="127" t="s">
        <v>112</v>
      </c>
      <c r="E138" s="128" t="s">
        <v>147</v>
      </c>
      <c r="F138" s="129" t="s">
        <v>148</v>
      </c>
      <c r="G138" s="130" t="s">
        <v>149</v>
      </c>
      <c r="H138" s="131">
        <v>12.074999999999999</v>
      </c>
      <c r="I138" s="132"/>
      <c r="J138" s="133">
        <f>ROUND(I138*H138,2)</f>
        <v>0</v>
      </c>
      <c r="K138" s="134"/>
      <c r="L138" s="31"/>
      <c r="M138" s="135" t="s">
        <v>1</v>
      </c>
      <c r="N138" s="136" t="s">
        <v>38</v>
      </c>
      <c r="P138" s="137">
        <f>O138*H138</f>
        <v>0</v>
      </c>
      <c r="Q138" s="137">
        <v>0</v>
      </c>
      <c r="R138" s="137">
        <f>Q138*H138</f>
        <v>0</v>
      </c>
      <c r="S138" s="137">
        <v>0</v>
      </c>
      <c r="T138" s="138">
        <f>S138*H138</f>
        <v>0</v>
      </c>
      <c r="AR138" s="139" t="s">
        <v>116</v>
      </c>
      <c r="AT138" s="139" t="s">
        <v>112</v>
      </c>
      <c r="AU138" s="139" t="s">
        <v>80</v>
      </c>
      <c r="AY138" s="16" t="s">
        <v>110</v>
      </c>
      <c r="BE138" s="140">
        <f>IF(N138="základní",J138,0)</f>
        <v>0</v>
      </c>
      <c r="BF138" s="140">
        <f>IF(N138="snížená",J138,0)</f>
        <v>0</v>
      </c>
      <c r="BG138" s="140">
        <f>IF(N138="zákl. přenesená",J138,0)</f>
        <v>0</v>
      </c>
      <c r="BH138" s="140">
        <f>IF(N138="sníž. přenesená",J138,0)</f>
        <v>0</v>
      </c>
      <c r="BI138" s="140">
        <f>IF(N138="nulová",J138,0)</f>
        <v>0</v>
      </c>
      <c r="BJ138" s="16" t="s">
        <v>78</v>
      </c>
      <c r="BK138" s="140">
        <f>ROUND(I138*H138,2)</f>
        <v>0</v>
      </c>
      <c r="BL138" s="16" t="s">
        <v>116</v>
      </c>
      <c r="BM138" s="139" t="s">
        <v>150</v>
      </c>
    </row>
    <row r="139" spans="2:65" s="12" customFormat="1" ht="11.25">
      <c r="B139" s="141"/>
      <c r="D139" s="142" t="s">
        <v>118</v>
      </c>
      <c r="E139" s="143" t="s">
        <v>1</v>
      </c>
      <c r="F139" s="144" t="s">
        <v>151</v>
      </c>
      <c r="H139" s="145">
        <v>12.074999999999999</v>
      </c>
      <c r="I139" s="146"/>
      <c r="L139" s="141"/>
      <c r="M139" s="147"/>
      <c r="T139" s="148"/>
      <c r="AT139" s="143" t="s">
        <v>118</v>
      </c>
      <c r="AU139" s="143" t="s">
        <v>80</v>
      </c>
      <c r="AV139" s="12" t="s">
        <v>80</v>
      </c>
      <c r="AW139" s="12" t="s">
        <v>30</v>
      </c>
      <c r="AX139" s="12" t="s">
        <v>78</v>
      </c>
      <c r="AY139" s="143" t="s">
        <v>110</v>
      </c>
    </row>
    <row r="140" spans="2:65" s="1" customFormat="1" ht="37.9" customHeight="1">
      <c r="B140" s="31"/>
      <c r="C140" s="127" t="s">
        <v>152</v>
      </c>
      <c r="D140" s="127" t="s">
        <v>112</v>
      </c>
      <c r="E140" s="128" t="s">
        <v>153</v>
      </c>
      <c r="F140" s="129" t="s">
        <v>154</v>
      </c>
      <c r="G140" s="130" t="s">
        <v>149</v>
      </c>
      <c r="H140" s="131">
        <v>19.32</v>
      </c>
      <c r="I140" s="132"/>
      <c r="J140" s="133">
        <f>ROUND(I140*H140,2)</f>
        <v>0</v>
      </c>
      <c r="K140" s="134"/>
      <c r="L140" s="31"/>
      <c r="M140" s="135" t="s">
        <v>1</v>
      </c>
      <c r="N140" s="136" t="s">
        <v>38</v>
      </c>
      <c r="P140" s="137">
        <f>O140*H140</f>
        <v>0</v>
      </c>
      <c r="Q140" s="137">
        <v>0</v>
      </c>
      <c r="R140" s="137">
        <f>Q140*H140</f>
        <v>0</v>
      </c>
      <c r="S140" s="137">
        <v>0</v>
      </c>
      <c r="T140" s="138">
        <f>S140*H140</f>
        <v>0</v>
      </c>
      <c r="AR140" s="139" t="s">
        <v>116</v>
      </c>
      <c r="AT140" s="139" t="s">
        <v>112</v>
      </c>
      <c r="AU140" s="139" t="s">
        <v>80</v>
      </c>
      <c r="AY140" s="16" t="s">
        <v>110</v>
      </c>
      <c r="BE140" s="140">
        <f>IF(N140="základní",J140,0)</f>
        <v>0</v>
      </c>
      <c r="BF140" s="140">
        <f>IF(N140="snížená",J140,0)</f>
        <v>0</v>
      </c>
      <c r="BG140" s="140">
        <f>IF(N140="zákl. přenesená",J140,0)</f>
        <v>0</v>
      </c>
      <c r="BH140" s="140">
        <f>IF(N140="sníž. přenesená",J140,0)</f>
        <v>0</v>
      </c>
      <c r="BI140" s="140">
        <f>IF(N140="nulová",J140,0)</f>
        <v>0</v>
      </c>
      <c r="BJ140" s="16" t="s">
        <v>78</v>
      </c>
      <c r="BK140" s="140">
        <f>ROUND(I140*H140,2)</f>
        <v>0</v>
      </c>
      <c r="BL140" s="16" t="s">
        <v>116</v>
      </c>
      <c r="BM140" s="139" t="s">
        <v>155</v>
      </c>
    </row>
    <row r="141" spans="2:65" s="12" customFormat="1" ht="11.25">
      <c r="B141" s="141"/>
      <c r="D141" s="142" t="s">
        <v>118</v>
      </c>
      <c r="E141" s="143" t="s">
        <v>1</v>
      </c>
      <c r="F141" s="144" t="s">
        <v>156</v>
      </c>
      <c r="H141" s="145">
        <v>19.32</v>
      </c>
      <c r="I141" s="146"/>
      <c r="L141" s="141"/>
      <c r="M141" s="147"/>
      <c r="T141" s="148"/>
      <c r="AT141" s="143" t="s">
        <v>118</v>
      </c>
      <c r="AU141" s="143" t="s">
        <v>80</v>
      </c>
      <c r="AV141" s="12" t="s">
        <v>80</v>
      </c>
      <c r="AW141" s="12" t="s">
        <v>30</v>
      </c>
      <c r="AX141" s="12" t="s">
        <v>78</v>
      </c>
      <c r="AY141" s="143" t="s">
        <v>110</v>
      </c>
    </row>
    <row r="142" spans="2:65" s="1" customFormat="1" ht="24.2" customHeight="1">
      <c r="B142" s="31"/>
      <c r="C142" s="127" t="s">
        <v>157</v>
      </c>
      <c r="D142" s="127" t="s">
        <v>112</v>
      </c>
      <c r="E142" s="128" t="s">
        <v>158</v>
      </c>
      <c r="F142" s="129" t="s">
        <v>159</v>
      </c>
      <c r="G142" s="130" t="s">
        <v>149</v>
      </c>
      <c r="H142" s="131">
        <v>31.395</v>
      </c>
      <c r="I142" s="132"/>
      <c r="J142" s="133">
        <f>ROUND(I142*H142,2)</f>
        <v>0</v>
      </c>
      <c r="K142" s="134"/>
      <c r="L142" s="31"/>
      <c r="M142" s="135" t="s">
        <v>1</v>
      </c>
      <c r="N142" s="136" t="s">
        <v>38</v>
      </c>
      <c r="P142" s="137">
        <f>O142*H142</f>
        <v>0</v>
      </c>
      <c r="Q142" s="137">
        <v>0</v>
      </c>
      <c r="R142" s="137">
        <f>Q142*H142</f>
        <v>0</v>
      </c>
      <c r="S142" s="137">
        <v>0</v>
      </c>
      <c r="T142" s="138">
        <f>S142*H142</f>
        <v>0</v>
      </c>
      <c r="AR142" s="139" t="s">
        <v>116</v>
      </c>
      <c r="AT142" s="139" t="s">
        <v>112</v>
      </c>
      <c r="AU142" s="139" t="s">
        <v>80</v>
      </c>
      <c r="AY142" s="16" t="s">
        <v>110</v>
      </c>
      <c r="BE142" s="140">
        <f>IF(N142="základní",J142,0)</f>
        <v>0</v>
      </c>
      <c r="BF142" s="140">
        <f>IF(N142="snížená",J142,0)</f>
        <v>0</v>
      </c>
      <c r="BG142" s="140">
        <f>IF(N142="zákl. přenesená",J142,0)</f>
        <v>0</v>
      </c>
      <c r="BH142" s="140">
        <f>IF(N142="sníž. přenesená",J142,0)</f>
        <v>0</v>
      </c>
      <c r="BI142" s="140">
        <f>IF(N142="nulová",J142,0)</f>
        <v>0</v>
      </c>
      <c r="BJ142" s="16" t="s">
        <v>78</v>
      </c>
      <c r="BK142" s="140">
        <f>ROUND(I142*H142,2)</f>
        <v>0</v>
      </c>
      <c r="BL142" s="16" t="s">
        <v>116</v>
      </c>
      <c r="BM142" s="139" t="s">
        <v>160</v>
      </c>
    </row>
    <row r="143" spans="2:65" s="12" customFormat="1" ht="11.25">
      <c r="B143" s="141"/>
      <c r="D143" s="142" t="s">
        <v>118</v>
      </c>
      <c r="E143" s="143" t="s">
        <v>1</v>
      </c>
      <c r="F143" s="144" t="s">
        <v>161</v>
      </c>
      <c r="H143" s="145">
        <v>31.395</v>
      </c>
      <c r="I143" s="146"/>
      <c r="L143" s="141"/>
      <c r="M143" s="147"/>
      <c r="T143" s="148"/>
      <c r="AT143" s="143" t="s">
        <v>118</v>
      </c>
      <c r="AU143" s="143" t="s">
        <v>80</v>
      </c>
      <c r="AV143" s="12" t="s">
        <v>80</v>
      </c>
      <c r="AW143" s="12" t="s">
        <v>30</v>
      </c>
      <c r="AX143" s="12" t="s">
        <v>78</v>
      </c>
      <c r="AY143" s="143" t="s">
        <v>110</v>
      </c>
    </row>
    <row r="144" spans="2:65" s="1" customFormat="1" ht="37.9" customHeight="1">
      <c r="B144" s="31"/>
      <c r="C144" s="127" t="s">
        <v>162</v>
      </c>
      <c r="D144" s="127" t="s">
        <v>112</v>
      </c>
      <c r="E144" s="128" t="s">
        <v>163</v>
      </c>
      <c r="F144" s="129" t="s">
        <v>164</v>
      </c>
      <c r="G144" s="130" t="s">
        <v>149</v>
      </c>
      <c r="H144" s="131">
        <v>31.395</v>
      </c>
      <c r="I144" s="132"/>
      <c r="J144" s="133">
        <f>ROUND(I144*H144,2)</f>
        <v>0</v>
      </c>
      <c r="K144" s="134"/>
      <c r="L144" s="31"/>
      <c r="M144" s="135" t="s">
        <v>1</v>
      </c>
      <c r="N144" s="136" t="s">
        <v>38</v>
      </c>
      <c r="P144" s="137">
        <f>O144*H144</f>
        <v>0</v>
      </c>
      <c r="Q144" s="137">
        <v>0</v>
      </c>
      <c r="R144" s="137">
        <f>Q144*H144</f>
        <v>0</v>
      </c>
      <c r="S144" s="137">
        <v>0</v>
      </c>
      <c r="T144" s="138">
        <f>S144*H144</f>
        <v>0</v>
      </c>
      <c r="AR144" s="139" t="s">
        <v>116</v>
      </c>
      <c r="AT144" s="139" t="s">
        <v>112</v>
      </c>
      <c r="AU144" s="139" t="s">
        <v>80</v>
      </c>
      <c r="AY144" s="16" t="s">
        <v>110</v>
      </c>
      <c r="BE144" s="140">
        <f>IF(N144="základní",J144,0)</f>
        <v>0</v>
      </c>
      <c r="BF144" s="140">
        <f>IF(N144="snížená",J144,0)</f>
        <v>0</v>
      </c>
      <c r="BG144" s="140">
        <f>IF(N144="zákl. přenesená",J144,0)</f>
        <v>0</v>
      </c>
      <c r="BH144" s="140">
        <f>IF(N144="sníž. přenesená",J144,0)</f>
        <v>0</v>
      </c>
      <c r="BI144" s="140">
        <f>IF(N144="nulová",J144,0)</f>
        <v>0</v>
      </c>
      <c r="BJ144" s="16" t="s">
        <v>78</v>
      </c>
      <c r="BK144" s="140">
        <f>ROUND(I144*H144,2)</f>
        <v>0</v>
      </c>
      <c r="BL144" s="16" t="s">
        <v>116</v>
      </c>
      <c r="BM144" s="139" t="s">
        <v>165</v>
      </c>
    </row>
    <row r="145" spans="2:65" s="1" customFormat="1" ht="37.9" customHeight="1">
      <c r="B145" s="31"/>
      <c r="C145" s="127" t="s">
        <v>166</v>
      </c>
      <c r="D145" s="127" t="s">
        <v>112</v>
      </c>
      <c r="E145" s="128" t="s">
        <v>167</v>
      </c>
      <c r="F145" s="129" t="s">
        <v>168</v>
      </c>
      <c r="G145" s="130" t="s">
        <v>149</v>
      </c>
      <c r="H145" s="131">
        <v>251.16</v>
      </c>
      <c r="I145" s="132"/>
      <c r="J145" s="133">
        <f>ROUND(I145*H145,2)</f>
        <v>0</v>
      </c>
      <c r="K145" s="134"/>
      <c r="L145" s="31"/>
      <c r="M145" s="135" t="s">
        <v>1</v>
      </c>
      <c r="N145" s="136" t="s">
        <v>38</v>
      </c>
      <c r="P145" s="137">
        <f>O145*H145</f>
        <v>0</v>
      </c>
      <c r="Q145" s="137">
        <v>0</v>
      </c>
      <c r="R145" s="137">
        <f>Q145*H145</f>
        <v>0</v>
      </c>
      <c r="S145" s="137">
        <v>0</v>
      </c>
      <c r="T145" s="138">
        <f>S145*H145</f>
        <v>0</v>
      </c>
      <c r="AR145" s="139" t="s">
        <v>116</v>
      </c>
      <c r="AT145" s="139" t="s">
        <v>112</v>
      </c>
      <c r="AU145" s="139" t="s">
        <v>80</v>
      </c>
      <c r="AY145" s="16" t="s">
        <v>110</v>
      </c>
      <c r="BE145" s="140">
        <f>IF(N145="základní",J145,0)</f>
        <v>0</v>
      </c>
      <c r="BF145" s="140">
        <f>IF(N145="snížená",J145,0)</f>
        <v>0</v>
      </c>
      <c r="BG145" s="140">
        <f>IF(N145="zákl. přenesená",J145,0)</f>
        <v>0</v>
      </c>
      <c r="BH145" s="140">
        <f>IF(N145="sníž. přenesená",J145,0)</f>
        <v>0</v>
      </c>
      <c r="BI145" s="140">
        <f>IF(N145="nulová",J145,0)</f>
        <v>0</v>
      </c>
      <c r="BJ145" s="16" t="s">
        <v>78</v>
      </c>
      <c r="BK145" s="140">
        <f>ROUND(I145*H145,2)</f>
        <v>0</v>
      </c>
      <c r="BL145" s="16" t="s">
        <v>116</v>
      </c>
      <c r="BM145" s="139" t="s">
        <v>169</v>
      </c>
    </row>
    <row r="146" spans="2:65" s="12" customFormat="1" ht="11.25">
      <c r="B146" s="141"/>
      <c r="D146" s="142" t="s">
        <v>118</v>
      </c>
      <c r="E146" s="143" t="s">
        <v>1</v>
      </c>
      <c r="F146" s="144" t="s">
        <v>170</v>
      </c>
      <c r="H146" s="145">
        <v>251.16</v>
      </c>
      <c r="I146" s="146"/>
      <c r="L146" s="141"/>
      <c r="M146" s="147"/>
      <c r="T146" s="148"/>
      <c r="AT146" s="143" t="s">
        <v>118</v>
      </c>
      <c r="AU146" s="143" t="s">
        <v>80</v>
      </c>
      <c r="AV146" s="12" t="s">
        <v>80</v>
      </c>
      <c r="AW146" s="12" t="s">
        <v>30</v>
      </c>
      <c r="AX146" s="12" t="s">
        <v>78</v>
      </c>
      <c r="AY146" s="143" t="s">
        <v>110</v>
      </c>
    </row>
    <row r="147" spans="2:65" s="1" customFormat="1" ht="33" customHeight="1">
      <c r="B147" s="31"/>
      <c r="C147" s="127" t="s">
        <v>171</v>
      </c>
      <c r="D147" s="127" t="s">
        <v>112</v>
      </c>
      <c r="E147" s="128" t="s">
        <v>172</v>
      </c>
      <c r="F147" s="129" t="s">
        <v>173</v>
      </c>
      <c r="G147" s="130" t="s">
        <v>174</v>
      </c>
      <c r="H147" s="131">
        <v>68.828000000000003</v>
      </c>
      <c r="I147" s="132"/>
      <c r="J147" s="133">
        <f>ROUND(I147*H147,2)</f>
        <v>0</v>
      </c>
      <c r="K147" s="134"/>
      <c r="L147" s="31"/>
      <c r="M147" s="135" t="s">
        <v>1</v>
      </c>
      <c r="N147" s="136" t="s">
        <v>38</v>
      </c>
      <c r="P147" s="137">
        <f>O147*H147</f>
        <v>0</v>
      </c>
      <c r="Q147" s="137">
        <v>0</v>
      </c>
      <c r="R147" s="137">
        <f>Q147*H147</f>
        <v>0</v>
      </c>
      <c r="S147" s="137">
        <v>0</v>
      </c>
      <c r="T147" s="138">
        <f>S147*H147</f>
        <v>0</v>
      </c>
      <c r="AR147" s="139" t="s">
        <v>116</v>
      </c>
      <c r="AT147" s="139" t="s">
        <v>112</v>
      </c>
      <c r="AU147" s="139" t="s">
        <v>80</v>
      </c>
      <c r="AY147" s="16" t="s">
        <v>110</v>
      </c>
      <c r="BE147" s="140">
        <f>IF(N147="základní",J147,0)</f>
        <v>0</v>
      </c>
      <c r="BF147" s="140">
        <f>IF(N147="snížená",J147,0)</f>
        <v>0</v>
      </c>
      <c r="BG147" s="140">
        <f>IF(N147="zákl. přenesená",J147,0)</f>
        <v>0</v>
      </c>
      <c r="BH147" s="140">
        <f>IF(N147="sníž. přenesená",J147,0)</f>
        <v>0</v>
      </c>
      <c r="BI147" s="140">
        <f>IF(N147="nulová",J147,0)</f>
        <v>0</v>
      </c>
      <c r="BJ147" s="16" t="s">
        <v>78</v>
      </c>
      <c r="BK147" s="140">
        <f>ROUND(I147*H147,2)</f>
        <v>0</v>
      </c>
      <c r="BL147" s="16" t="s">
        <v>116</v>
      </c>
      <c r="BM147" s="139" t="s">
        <v>175</v>
      </c>
    </row>
    <row r="148" spans="2:65" s="12" customFormat="1" ht="11.25">
      <c r="B148" s="141"/>
      <c r="D148" s="142" t="s">
        <v>118</v>
      </c>
      <c r="E148" s="143" t="s">
        <v>1</v>
      </c>
      <c r="F148" s="144" t="s">
        <v>176</v>
      </c>
      <c r="H148" s="145">
        <v>30.187999999999999</v>
      </c>
      <c r="I148" s="146"/>
      <c r="L148" s="141"/>
      <c r="M148" s="147"/>
      <c r="T148" s="148"/>
      <c r="AT148" s="143" t="s">
        <v>118</v>
      </c>
      <c r="AU148" s="143" t="s">
        <v>80</v>
      </c>
      <c r="AV148" s="12" t="s">
        <v>80</v>
      </c>
      <c r="AW148" s="12" t="s">
        <v>30</v>
      </c>
      <c r="AX148" s="12" t="s">
        <v>73</v>
      </c>
      <c r="AY148" s="143" t="s">
        <v>110</v>
      </c>
    </row>
    <row r="149" spans="2:65" s="12" customFormat="1" ht="11.25">
      <c r="B149" s="141"/>
      <c r="D149" s="142" t="s">
        <v>118</v>
      </c>
      <c r="E149" s="143" t="s">
        <v>1</v>
      </c>
      <c r="F149" s="144" t="s">
        <v>177</v>
      </c>
      <c r="H149" s="145">
        <v>38.64</v>
      </c>
      <c r="I149" s="146"/>
      <c r="L149" s="141"/>
      <c r="M149" s="147"/>
      <c r="T149" s="148"/>
      <c r="AT149" s="143" t="s">
        <v>118</v>
      </c>
      <c r="AU149" s="143" t="s">
        <v>80</v>
      </c>
      <c r="AV149" s="12" t="s">
        <v>80</v>
      </c>
      <c r="AW149" s="12" t="s">
        <v>30</v>
      </c>
      <c r="AX149" s="12" t="s">
        <v>73</v>
      </c>
      <c r="AY149" s="143" t="s">
        <v>110</v>
      </c>
    </row>
    <row r="150" spans="2:65" s="13" customFormat="1" ht="11.25">
      <c r="B150" s="149"/>
      <c r="D150" s="142" t="s">
        <v>118</v>
      </c>
      <c r="E150" s="150" t="s">
        <v>1</v>
      </c>
      <c r="F150" s="151" t="s">
        <v>134</v>
      </c>
      <c r="H150" s="152">
        <v>68.828000000000003</v>
      </c>
      <c r="I150" s="153"/>
      <c r="L150" s="149"/>
      <c r="M150" s="154"/>
      <c r="T150" s="155"/>
      <c r="AT150" s="150" t="s">
        <v>118</v>
      </c>
      <c r="AU150" s="150" t="s">
        <v>80</v>
      </c>
      <c r="AV150" s="13" t="s">
        <v>116</v>
      </c>
      <c r="AW150" s="13" t="s">
        <v>30</v>
      </c>
      <c r="AX150" s="13" t="s">
        <v>78</v>
      </c>
      <c r="AY150" s="150" t="s">
        <v>110</v>
      </c>
    </row>
    <row r="151" spans="2:65" s="1" customFormat="1" ht="16.5" customHeight="1">
      <c r="B151" s="31"/>
      <c r="C151" s="127" t="s">
        <v>178</v>
      </c>
      <c r="D151" s="127" t="s">
        <v>112</v>
      </c>
      <c r="E151" s="128" t="s">
        <v>179</v>
      </c>
      <c r="F151" s="129" t="s">
        <v>180</v>
      </c>
      <c r="G151" s="130" t="s">
        <v>149</v>
      </c>
      <c r="H151" s="131">
        <v>31.395</v>
      </c>
      <c r="I151" s="132"/>
      <c r="J151" s="133">
        <f>ROUND(I151*H151,2)</f>
        <v>0</v>
      </c>
      <c r="K151" s="134"/>
      <c r="L151" s="31"/>
      <c r="M151" s="135" t="s">
        <v>1</v>
      </c>
      <c r="N151" s="136" t="s">
        <v>38</v>
      </c>
      <c r="P151" s="137">
        <f>O151*H151</f>
        <v>0</v>
      </c>
      <c r="Q151" s="137">
        <v>0</v>
      </c>
      <c r="R151" s="137">
        <f>Q151*H151</f>
        <v>0</v>
      </c>
      <c r="S151" s="137">
        <v>0</v>
      </c>
      <c r="T151" s="138">
        <f>S151*H151</f>
        <v>0</v>
      </c>
      <c r="AR151" s="139" t="s">
        <v>116</v>
      </c>
      <c r="AT151" s="139" t="s">
        <v>112</v>
      </c>
      <c r="AU151" s="139" t="s">
        <v>80</v>
      </c>
      <c r="AY151" s="16" t="s">
        <v>110</v>
      </c>
      <c r="BE151" s="140">
        <f>IF(N151="základní",J151,0)</f>
        <v>0</v>
      </c>
      <c r="BF151" s="140">
        <f>IF(N151="snížená",J151,0)</f>
        <v>0</v>
      </c>
      <c r="BG151" s="140">
        <f>IF(N151="zákl. přenesená",J151,0)</f>
        <v>0</v>
      </c>
      <c r="BH151" s="140">
        <f>IF(N151="sníž. přenesená",J151,0)</f>
        <v>0</v>
      </c>
      <c r="BI151" s="140">
        <f>IF(N151="nulová",J151,0)</f>
        <v>0</v>
      </c>
      <c r="BJ151" s="16" t="s">
        <v>78</v>
      </c>
      <c r="BK151" s="140">
        <f>ROUND(I151*H151,2)</f>
        <v>0</v>
      </c>
      <c r="BL151" s="16" t="s">
        <v>116</v>
      </c>
      <c r="BM151" s="139" t="s">
        <v>181</v>
      </c>
    </row>
    <row r="152" spans="2:65" s="1" customFormat="1" ht="24.2" customHeight="1">
      <c r="B152" s="31"/>
      <c r="C152" s="127" t="s">
        <v>182</v>
      </c>
      <c r="D152" s="127" t="s">
        <v>112</v>
      </c>
      <c r="E152" s="128" t="s">
        <v>183</v>
      </c>
      <c r="F152" s="129" t="s">
        <v>184</v>
      </c>
      <c r="G152" s="130" t="s">
        <v>115</v>
      </c>
      <c r="H152" s="131">
        <v>408.09500000000003</v>
      </c>
      <c r="I152" s="132"/>
      <c r="J152" s="133">
        <f>ROUND(I152*H152,2)</f>
        <v>0</v>
      </c>
      <c r="K152" s="134"/>
      <c r="L152" s="31"/>
      <c r="M152" s="135" t="s">
        <v>1</v>
      </c>
      <c r="N152" s="136" t="s">
        <v>38</v>
      </c>
      <c r="P152" s="137">
        <f>O152*H152</f>
        <v>0</v>
      </c>
      <c r="Q152" s="137">
        <v>0</v>
      </c>
      <c r="R152" s="137">
        <f>Q152*H152</f>
        <v>0</v>
      </c>
      <c r="S152" s="137">
        <v>0</v>
      </c>
      <c r="T152" s="138">
        <f>S152*H152</f>
        <v>0</v>
      </c>
      <c r="AR152" s="139" t="s">
        <v>116</v>
      </c>
      <c r="AT152" s="139" t="s">
        <v>112</v>
      </c>
      <c r="AU152" s="139" t="s">
        <v>80</v>
      </c>
      <c r="AY152" s="16" t="s">
        <v>110</v>
      </c>
      <c r="BE152" s="140">
        <f>IF(N152="základní",J152,0)</f>
        <v>0</v>
      </c>
      <c r="BF152" s="140">
        <f>IF(N152="snížená",J152,0)</f>
        <v>0</v>
      </c>
      <c r="BG152" s="140">
        <f>IF(N152="zákl. přenesená",J152,0)</f>
        <v>0</v>
      </c>
      <c r="BH152" s="140">
        <f>IF(N152="sníž. přenesená",J152,0)</f>
        <v>0</v>
      </c>
      <c r="BI152" s="140">
        <f>IF(N152="nulová",J152,0)</f>
        <v>0</v>
      </c>
      <c r="BJ152" s="16" t="s">
        <v>78</v>
      </c>
      <c r="BK152" s="140">
        <f>ROUND(I152*H152,2)</f>
        <v>0</v>
      </c>
      <c r="BL152" s="16" t="s">
        <v>116</v>
      </c>
      <c r="BM152" s="139" t="s">
        <v>185</v>
      </c>
    </row>
    <row r="153" spans="2:65" s="12" customFormat="1" ht="11.25">
      <c r="B153" s="141"/>
      <c r="D153" s="142" t="s">
        <v>118</v>
      </c>
      <c r="E153" s="143" t="s">
        <v>1</v>
      </c>
      <c r="F153" s="144" t="s">
        <v>186</v>
      </c>
      <c r="H153" s="145">
        <v>353.25</v>
      </c>
      <c r="I153" s="146"/>
      <c r="L153" s="141"/>
      <c r="M153" s="147"/>
      <c r="T153" s="148"/>
      <c r="AT153" s="143" t="s">
        <v>118</v>
      </c>
      <c r="AU153" s="143" t="s">
        <v>80</v>
      </c>
      <c r="AV153" s="12" t="s">
        <v>80</v>
      </c>
      <c r="AW153" s="12" t="s">
        <v>30</v>
      </c>
      <c r="AX153" s="12" t="s">
        <v>73</v>
      </c>
      <c r="AY153" s="143" t="s">
        <v>110</v>
      </c>
    </row>
    <row r="154" spans="2:65" s="12" customFormat="1" ht="11.25">
      <c r="B154" s="141"/>
      <c r="D154" s="142" t="s">
        <v>118</v>
      </c>
      <c r="E154" s="143" t="s">
        <v>1</v>
      </c>
      <c r="F154" s="144" t="s">
        <v>187</v>
      </c>
      <c r="H154" s="145">
        <v>54.844999999999999</v>
      </c>
      <c r="I154" s="146"/>
      <c r="L154" s="141"/>
      <c r="M154" s="147"/>
      <c r="T154" s="148"/>
      <c r="AT154" s="143" t="s">
        <v>118</v>
      </c>
      <c r="AU154" s="143" t="s">
        <v>80</v>
      </c>
      <c r="AV154" s="12" t="s">
        <v>80</v>
      </c>
      <c r="AW154" s="12" t="s">
        <v>30</v>
      </c>
      <c r="AX154" s="12" t="s">
        <v>73</v>
      </c>
      <c r="AY154" s="143" t="s">
        <v>110</v>
      </c>
    </row>
    <row r="155" spans="2:65" s="13" customFormat="1" ht="11.25">
      <c r="B155" s="149"/>
      <c r="D155" s="142" t="s">
        <v>118</v>
      </c>
      <c r="E155" s="150" t="s">
        <v>1</v>
      </c>
      <c r="F155" s="151" t="s">
        <v>134</v>
      </c>
      <c r="H155" s="152">
        <v>408.09500000000003</v>
      </c>
      <c r="I155" s="153"/>
      <c r="L155" s="149"/>
      <c r="M155" s="154"/>
      <c r="T155" s="155"/>
      <c r="AT155" s="150" t="s">
        <v>118</v>
      </c>
      <c r="AU155" s="150" t="s">
        <v>80</v>
      </c>
      <c r="AV155" s="13" t="s">
        <v>116</v>
      </c>
      <c r="AW155" s="13" t="s">
        <v>30</v>
      </c>
      <c r="AX155" s="13" t="s">
        <v>78</v>
      </c>
      <c r="AY155" s="150" t="s">
        <v>110</v>
      </c>
    </row>
    <row r="156" spans="2:65" s="1" customFormat="1" ht="24.2" customHeight="1">
      <c r="B156" s="31"/>
      <c r="C156" s="127" t="s">
        <v>8</v>
      </c>
      <c r="D156" s="127" t="s">
        <v>112</v>
      </c>
      <c r="E156" s="128" t="s">
        <v>188</v>
      </c>
      <c r="F156" s="129" t="s">
        <v>189</v>
      </c>
      <c r="G156" s="130" t="s">
        <v>115</v>
      </c>
      <c r="H156" s="131">
        <v>57.375</v>
      </c>
      <c r="I156" s="132"/>
      <c r="J156" s="133">
        <f>ROUND(I156*H156,2)</f>
        <v>0</v>
      </c>
      <c r="K156" s="134"/>
      <c r="L156" s="31"/>
      <c r="M156" s="135" t="s">
        <v>1</v>
      </c>
      <c r="N156" s="136" t="s">
        <v>38</v>
      </c>
      <c r="P156" s="137">
        <f>O156*H156</f>
        <v>0</v>
      </c>
      <c r="Q156" s="137">
        <v>0</v>
      </c>
      <c r="R156" s="137">
        <f>Q156*H156</f>
        <v>0</v>
      </c>
      <c r="S156" s="137">
        <v>0</v>
      </c>
      <c r="T156" s="138">
        <f>S156*H156</f>
        <v>0</v>
      </c>
      <c r="AR156" s="139" t="s">
        <v>116</v>
      </c>
      <c r="AT156" s="139" t="s">
        <v>112</v>
      </c>
      <c r="AU156" s="139" t="s">
        <v>80</v>
      </c>
      <c r="AY156" s="16" t="s">
        <v>110</v>
      </c>
      <c r="BE156" s="140">
        <f>IF(N156="základní",J156,0)</f>
        <v>0</v>
      </c>
      <c r="BF156" s="140">
        <f>IF(N156="snížená",J156,0)</f>
        <v>0</v>
      </c>
      <c r="BG156" s="140">
        <f>IF(N156="zákl. přenesená",J156,0)</f>
        <v>0</v>
      </c>
      <c r="BH156" s="140">
        <f>IF(N156="sníž. přenesená",J156,0)</f>
        <v>0</v>
      </c>
      <c r="BI156" s="140">
        <f>IF(N156="nulová",J156,0)</f>
        <v>0</v>
      </c>
      <c r="BJ156" s="16" t="s">
        <v>78</v>
      </c>
      <c r="BK156" s="140">
        <f>ROUND(I156*H156,2)</f>
        <v>0</v>
      </c>
      <c r="BL156" s="16" t="s">
        <v>116</v>
      </c>
      <c r="BM156" s="139" t="s">
        <v>190</v>
      </c>
    </row>
    <row r="157" spans="2:65" s="12" customFormat="1" ht="11.25">
      <c r="B157" s="141"/>
      <c r="D157" s="142" t="s">
        <v>118</v>
      </c>
      <c r="E157" s="143" t="s">
        <v>1</v>
      </c>
      <c r="F157" s="144" t="s">
        <v>191</v>
      </c>
      <c r="H157" s="145">
        <v>57.375</v>
      </c>
      <c r="I157" s="146"/>
      <c r="L157" s="141"/>
      <c r="M157" s="147"/>
      <c r="T157" s="148"/>
      <c r="AT157" s="143" t="s">
        <v>118</v>
      </c>
      <c r="AU157" s="143" t="s">
        <v>80</v>
      </c>
      <c r="AV157" s="12" t="s">
        <v>80</v>
      </c>
      <c r="AW157" s="12" t="s">
        <v>30</v>
      </c>
      <c r="AX157" s="12" t="s">
        <v>78</v>
      </c>
      <c r="AY157" s="143" t="s">
        <v>110</v>
      </c>
    </row>
    <row r="158" spans="2:65" s="1" customFormat="1" ht="24.2" customHeight="1">
      <c r="B158" s="31"/>
      <c r="C158" s="127" t="s">
        <v>192</v>
      </c>
      <c r="D158" s="127" t="s">
        <v>112</v>
      </c>
      <c r="E158" s="128" t="s">
        <v>193</v>
      </c>
      <c r="F158" s="129" t="s">
        <v>194</v>
      </c>
      <c r="G158" s="130" t="s">
        <v>115</v>
      </c>
      <c r="H158" s="131">
        <v>172.125</v>
      </c>
      <c r="I158" s="132"/>
      <c r="J158" s="133">
        <f>ROUND(I158*H158,2)</f>
        <v>0</v>
      </c>
      <c r="K158" s="134"/>
      <c r="L158" s="31"/>
      <c r="M158" s="135" t="s">
        <v>1</v>
      </c>
      <c r="N158" s="136" t="s">
        <v>38</v>
      </c>
      <c r="P158" s="137">
        <f>O158*H158</f>
        <v>0</v>
      </c>
      <c r="Q158" s="137">
        <v>0</v>
      </c>
      <c r="R158" s="137">
        <f>Q158*H158</f>
        <v>0</v>
      </c>
      <c r="S158" s="137">
        <v>0</v>
      </c>
      <c r="T158" s="138">
        <f>S158*H158</f>
        <v>0</v>
      </c>
      <c r="AR158" s="139" t="s">
        <v>116</v>
      </c>
      <c r="AT158" s="139" t="s">
        <v>112</v>
      </c>
      <c r="AU158" s="139" t="s">
        <v>80</v>
      </c>
      <c r="AY158" s="16" t="s">
        <v>110</v>
      </c>
      <c r="BE158" s="140">
        <f>IF(N158="základní",J158,0)</f>
        <v>0</v>
      </c>
      <c r="BF158" s="140">
        <f>IF(N158="snížená",J158,0)</f>
        <v>0</v>
      </c>
      <c r="BG158" s="140">
        <f>IF(N158="zákl. přenesená",J158,0)</f>
        <v>0</v>
      </c>
      <c r="BH158" s="140">
        <f>IF(N158="sníž. přenesená",J158,0)</f>
        <v>0</v>
      </c>
      <c r="BI158" s="140">
        <f>IF(N158="nulová",J158,0)</f>
        <v>0</v>
      </c>
      <c r="BJ158" s="16" t="s">
        <v>78</v>
      </c>
      <c r="BK158" s="140">
        <f>ROUND(I158*H158,2)</f>
        <v>0</v>
      </c>
      <c r="BL158" s="16" t="s">
        <v>116</v>
      </c>
      <c r="BM158" s="139" t="s">
        <v>195</v>
      </c>
    </row>
    <row r="159" spans="2:65" s="12" customFormat="1" ht="11.25">
      <c r="B159" s="141"/>
      <c r="D159" s="142" t="s">
        <v>118</v>
      </c>
      <c r="E159" s="143" t="s">
        <v>1</v>
      </c>
      <c r="F159" s="144" t="s">
        <v>196</v>
      </c>
      <c r="H159" s="145">
        <v>172.125</v>
      </c>
      <c r="I159" s="146"/>
      <c r="L159" s="141"/>
      <c r="M159" s="147"/>
      <c r="T159" s="148"/>
      <c r="AT159" s="143" t="s">
        <v>118</v>
      </c>
      <c r="AU159" s="143" t="s">
        <v>80</v>
      </c>
      <c r="AV159" s="12" t="s">
        <v>80</v>
      </c>
      <c r="AW159" s="12" t="s">
        <v>30</v>
      </c>
      <c r="AX159" s="12" t="s">
        <v>78</v>
      </c>
      <c r="AY159" s="143" t="s">
        <v>110</v>
      </c>
    </row>
    <row r="160" spans="2:65" s="1" customFormat="1" ht="16.5" customHeight="1">
      <c r="B160" s="31"/>
      <c r="C160" s="156" t="s">
        <v>197</v>
      </c>
      <c r="D160" s="156" t="s">
        <v>198</v>
      </c>
      <c r="E160" s="157" t="s">
        <v>199</v>
      </c>
      <c r="F160" s="158" t="s">
        <v>200</v>
      </c>
      <c r="G160" s="159" t="s">
        <v>174</v>
      </c>
      <c r="H160" s="160">
        <v>51.637999999999998</v>
      </c>
      <c r="I160" s="161"/>
      <c r="J160" s="162">
        <f>ROUND(I160*H160,2)</f>
        <v>0</v>
      </c>
      <c r="K160" s="163"/>
      <c r="L160" s="164"/>
      <c r="M160" s="165" t="s">
        <v>1</v>
      </c>
      <c r="N160" s="166" t="s">
        <v>38</v>
      </c>
      <c r="P160" s="137">
        <f>O160*H160</f>
        <v>0</v>
      </c>
      <c r="Q160" s="137">
        <v>1</v>
      </c>
      <c r="R160" s="137">
        <f>Q160*H160</f>
        <v>51.637999999999998</v>
      </c>
      <c r="S160" s="137">
        <v>0</v>
      </c>
      <c r="T160" s="138">
        <f>S160*H160</f>
        <v>0</v>
      </c>
      <c r="AR160" s="139" t="s">
        <v>162</v>
      </c>
      <c r="AT160" s="139" t="s">
        <v>198</v>
      </c>
      <c r="AU160" s="139" t="s">
        <v>80</v>
      </c>
      <c r="AY160" s="16" t="s">
        <v>110</v>
      </c>
      <c r="BE160" s="140">
        <f>IF(N160="základní",J160,0)</f>
        <v>0</v>
      </c>
      <c r="BF160" s="140">
        <f>IF(N160="snížená",J160,0)</f>
        <v>0</v>
      </c>
      <c r="BG160" s="140">
        <f>IF(N160="zákl. přenesená",J160,0)</f>
        <v>0</v>
      </c>
      <c r="BH160" s="140">
        <f>IF(N160="sníž. přenesená",J160,0)</f>
        <v>0</v>
      </c>
      <c r="BI160" s="140">
        <f>IF(N160="nulová",J160,0)</f>
        <v>0</v>
      </c>
      <c r="BJ160" s="16" t="s">
        <v>78</v>
      </c>
      <c r="BK160" s="140">
        <f>ROUND(I160*H160,2)</f>
        <v>0</v>
      </c>
      <c r="BL160" s="16" t="s">
        <v>116</v>
      </c>
      <c r="BM160" s="139" t="s">
        <v>201</v>
      </c>
    </row>
    <row r="161" spans="2:65" s="11" customFormat="1" ht="22.9" customHeight="1">
      <c r="B161" s="115"/>
      <c r="D161" s="116" t="s">
        <v>72</v>
      </c>
      <c r="E161" s="125" t="s">
        <v>135</v>
      </c>
      <c r="F161" s="125" t="s">
        <v>202</v>
      </c>
      <c r="I161" s="118"/>
      <c r="J161" s="126">
        <f>BK161</f>
        <v>0</v>
      </c>
      <c r="L161" s="115"/>
      <c r="M161" s="120"/>
      <c r="P161" s="121">
        <f>SUM(P162:P181)</f>
        <v>0</v>
      </c>
      <c r="R161" s="121">
        <f>SUM(R162:R181)</f>
        <v>149.81906370000002</v>
      </c>
      <c r="T161" s="122">
        <f>SUM(T162:T181)</f>
        <v>0</v>
      </c>
      <c r="AR161" s="116" t="s">
        <v>78</v>
      </c>
      <c r="AT161" s="123" t="s">
        <v>72</v>
      </c>
      <c r="AU161" s="123" t="s">
        <v>78</v>
      </c>
      <c r="AY161" s="116" t="s">
        <v>110</v>
      </c>
      <c r="BK161" s="124">
        <f>SUM(BK162:BK181)</f>
        <v>0</v>
      </c>
    </row>
    <row r="162" spans="2:65" s="1" customFormat="1" ht="24.2" customHeight="1">
      <c r="B162" s="31"/>
      <c r="C162" s="127" t="s">
        <v>203</v>
      </c>
      <c r="D162" s="127" t="s">
        <v>112</v>
      </c>
      <c r="E162" s="128" t="s">
        <v>204</v>
      </c>
      <c r="F162" s="129" t="s">
        <v>205</v>
      </c>
      <c r="G162" s="130" t="s">
        <v>115</v>
      </c>
      <c r="H162" s="131">
        <v>338</v>
      </c>
      <c r="I162" s="132"/>
      <c r="J162" s="133">
        <f>ROUND(I162*H162,2)</f>
        <v>0</v>
      </c>
      <c r="K162" s="134"/>
      <c r="L162" s="31"/>
      <c r="M162" s="135" t="s">
        <v>1</v>
      </c>
      <c r="N162" s="136" t="s">
        <v>38</v>
      </c>
      <c r="P162" s="137">
        <f>O162*H162</f>
        <v>0</v>
      </c>
      <c r="Q162" s="137">
        <v>0</v>
      </c>
      <c r="R162" s="137">
        <f>Q162*H162</f>
        <v>0</v>
      </c>
      <c r="S162" s="137">
        <v>0</v>
      </c>
      <c r="T162" s="138">
        <f>S162*H162</f>
        <v>0</v>
      </c>
      <c r="AR162" s="139" t="s">
        <v>116</v>
      </c>
      <c r="AT162" s="139" t="s">
        <v>112</v>
      </c>
      <c r="AU162" s="139" t="s">
        <v>80</v>
      </c>
      <c r="AY162" s="16" t="s">
        <v>110</v>
      </c>
      <c r="BE162" s="140">
        <f>IF(N162="základní",J162,0)</f>
        <v>0</v>
      </c>
      <c r="BF162" s="140">
        <f>IF(N162="snížená",J162,0)</f>
        <v>0</v>
      </c>
      <c r="BG162" s="140">
        <f>IF(N162="zákl. přenesená",J162,0)</f>
        <v>0</v>
      </c>
      <c r="BH162" s="140">
        <f>IF(N162="sníž. přenesená",J162,0)</f>
        <v>0</v>
      </c>
      <c r="BI162" s="140">
        <f>IF(N162="nulová",J162,0)</f>
        <v>0</v>
      </c>
      <c r="BJ162" s="16" t="s">
        <v>78</v>
      </c>
      <c r="BK162" s="140">
        <f>ROUND(I162*H162,2)</f>
        <v>0</v>
      </c>
      <c r="BL162" s="16" t="s">
        <v>116</v>
      </c>
      <c r="BM162" s="139" t="s">
        <v>206</v>
      </c>
    </row>
    <row r="163" spans="2:65" s="1" customFormat="1" ht="37.9" customHeight="1">
      <c r="B163" s="31"/>
      <c r="C163" s="127" t="s">
        <v>207</v>
      </c>
      <c r="D163" s="127" t="s">
        <v>112</v>
      </c>
      <c r="E163" s="128" t="s">
        <v>208</v>
      </c>
      <c r="F163" s="129" t="s">
        <v>209</v>
      </c>
      <c r="G163" s="130" t="s">
        <v>115</v>
      </c>
      <c r="H163" s="131">
        <v>395.84500000000003</v>
      </c>
      <c r="I163" s="132"/>
      <c r="J163" s="133">
        <f>ROUND(I163*H163,2)</f>
        <v>0</v>
      </c>
      <c r="K163" s="134"/>
      <c r="L163" s="31"/>
      <c r="M163" s="135" t="s">
        <v>1</v>
      </c>
      <c r="N163" s="136" t="s">
        <v>38</v>
      </c>
      <c r="P163" s="137">
        <f>O163*H163</f>
        <v>0</v>
      </c>
      <c r="Q163" s="137">
        <v>0.17726</v>
      </c>
      <c r="R163" s="137">
        <f>Q163*H163</f>
        <v>70.167484700000003</v>
      </c>
      <c r="S163" s="137">
        <v>0</v>
      </c>
      <c r="T163" s="138">
        <f>S163*H163</f>
        <v>0</v>
      </c>
      <c r="AR163" s="139" t="s">
        <v>116</v>
      </c>
      <c r="AT163" s="139" t="s">
        <v>112</v>
      </c>
      <c r="AU163" s="139" t="s">
        <v>80</v>
      </c>
      <c r="AY163" s="16" t="s">
        <v>110</v>
      </c>
      <c r="BE163" s="140">
        <f>IF(N163="základní",J163,0)</f>
        <v>0</v>
      </c>
      <c r="BF163" s="140">
        <f>IF(N163="snížená",J163,0)</f>
        <v>0</v>
      </c>
      <c r="BG163" s="140">
        <f>IF(N163="zákl. přenesená",J163,0)</f>
        <v>0</v>
      </c>
      <c r="BH163" s="140">
        <f>IF(N163="sníž. přenesená",J163,0)</f>
        <v>0</v>
      </c>
      <c r="BI163" s="140">
        <f>IF(N163="nulová",J163,0)</f>
        <v>0</v>
      </c>
      <c r="BJ163" s="16" t="s">
        <v>78</v>
      </c>
      <c r="BK163" s="140">
        <f>ROUND(I163*H163,2)</f>
        <v>0</v>
      </c>
      <c r="BL163" s="16" t="s">
        <v>116</v>
      </c>
      <c r="BM163" s="139" t="s">
        <v>210</v>
      </c>
    </row>
    <row r="164" spans="2:65" s="12" customFormat="1" ht="11.25">
      <c r="B164" s="141"/>
      <c r="D164" s="142" t="s">
        <v>118</v>
      </c>
      <c r="E164" s="143" t="s">
        <v>1</v>
      </c>
      <c r="F164" s="144" t="s">
        <v>211</v>
      </c>
      <c r="H164" s="145">
        <v>341</v>
      </c>
      <c r="I164" s="146"/>
      <c r="L164" s="141"/>
      <c r="M164" s="147"/>
      <c r="T164" s="148"/>
      <c r="AT164" s="143" t="s">
        <v>118</v>
      </c>
      <c r="AU164" s="143" t="s">
        <v>80</v>
      </c>
      <c r="AV164" s="12" t="s">
        <v>80</v>
      </c>
      <c r="AW164" s="12" t="s">
        <v>30</v>
      </c>
      <c r="AX164" s="12" t="s">
        <v>73</v>
      </c>
      <c r="AY164" s="143" t="s">
        <v>110</v>
      </c>
    </row>
    <row r="165" spans="2:65" s="12" customFormat="1" ht="11.25">
      <c r="B165" s="141"/>
      <c r="D165" s="142" t="s">
        <v>118</v>
      </c>
      <c r="E165" s="143" t="s">
        <v>1</v>
      </c>
      <c r="F165" s="144" t="s">
        <v>212</v>
      </c>
      <c r="H165" s="145">
        <v>54.844999999999999</v>
      </c>
      <c r="I165" s="146"/>
      <c r="L165" s="141"/>
      <c r="M165" s="147"/>
      <c r="T165" s="148"/>
      <c r="AT165" s="143" t="s">
        <v>118</v>
      </c>
      <c r="AU165" s="143" t="s">
        <v>80</v>
      </c>
      <c r="AV165" s="12" t="s">
        <v>80</v>
      </c>
      <c r="AW165" s="12" t="s">
        <v>30</v>
      </c>
      <c r="AX165" s="12" t="s">
        <v>73</v>
      </c>
      <c r="AY165" s="143" t="s">
        <v>110</v>
      </c>
    </row>
    <row r="166" spans="2:65" s="13" customFormat="1" ht="11.25">
      <c r="B166" s="149"/>
      <c r="D166" s="142" t="s">
        <v>118</v>
      </c>
      <c r="E166" s="150" t="s">
        <v>1</v>
      </c>
      <c r="F166" s="151" t="s">
        <v>134</v>
      </c>
      <c r="H166" s="152">
        <v>395.84500000000003</v>
      </c>
      <c r="I166" s="153"/>
      <c r="L166" s="149"/>
      <c r="M166" s="154"/>
      <c r="T166" s="155"/>
      <c r="AT166" s="150" t="s">
        <v>118</v>
      </c>
      <c r="AU166" s="150" t="s">
        <v>80</v>
      </c>
      <c r="AV166" s="13" t="s">
        <v>116</v>
      </c>
      <c r="AW166" s="13" t="s">
        <v>30</v>
      </c>
      <c r="AX166" s="13" t="s">
        <v>78</v>
      </c>
      <c r="AY166" s="150" t="s">
        <v>110</v>
      </c>
    </row>
    <row r="167" spans="2:65" s="1" customFormat="1" ht="33" customHeight="1">
      <c r="B167" s="31"/>
      <c r="C167" s="127" t="s">
        <v>213</v>
      </c>
      <c r="D167" s="127" t="s">
        <v>112</v>
      </c>
      <c r="E167" s="128" t="s">
        <v>214</v>
      </c>
      <c r="F167" s="129" t="s">
        <v>215</v>
      </c>
      <c r="G167" s="130" t="s">
        <v>115</v>
      </c>
      <c r="H167" s="131">
        <v>3.3</v>
      </c>
      <c r="I167" s="132"/>
      <c r="J167" s="133">
        <f>ROUND(I167*H167,2)</f>
        <v>0</v>
      </c>
      <c r="K167" s="134"/>
      <c r="L167" s="31"/>
      <c r="M167" s="135" t="s">
        <v>1</v>
      </c>
      <c r="N167" s="136" t="s">
        <v>38</v>
      </c>
      <c r="P167" s="137">
        <f>O167*H167</f>
        <v>0</v>
      </c>
      <c r="Q167" s="137">
        <v>0.20745</v>
      </c>
      <c r="R167" s="137">
        <f>Q167*H167</f>
        <v>0.684585</v>
      </c>
      <c r="S167" s="137">
        <v>0</v>
      </c>
      <c r="T167" s="138">
        <f>S167*H167</f>
        <v>0</v>
      </c>
      <c r="AR167" s="139" t="s">
        <v>116</v>
      </c>
      <c r="AT167" s="139" t="s">
        <v>112</v>
      </c>
      <c r="AU167" s="139" t="s">
        <v>80</v>
      </c>
      <c r="AY167" s="16" t="s">
        <v>110</v>
      </c>
      <c r="BE167" s="140">
        <f>IF(N167="základní",J167,0)</f>
        <v>0</v>
      </c>
      <c r="BF167" s="140">
        <f>IF(N167="snížená",J167,0)</f>
        <v>0</v>
      </c>
      <c r="BG167" s="140">
        <f>IF(N167="zákl. přenesená",J167,0)</f>
        <v>0</v>
      </c>
      <c r="BH167" s="140">
        <f>IF(N167="sníž. přenesená",J167,0)</f>
        <v>0</v>
      </c>
      <c r="BI167" s="140">
        <f>IF(N167="nulová",J167,0)</f>
        <v>0</v>
      </c>
      <c r="BJ167" s="16" t="s">
        <v>78</v>
      </c>
      <c r="BK167" s="140">
        <f>ROUND(I167*H167,2)</f>
        <v>0</v>
      </c>
      <c r="BL167" s="16" t="s">
        <v>116</v>
      </c>
      <c r="BM167" s="139" t="s">
        <v>216</v>
      </c>
    </row>
    <row r="168" spans="2:65" s="12" customFormat="1" ht="11.25">
      <c r="B168" s="141"/>
      <c r="D168" s="142" t="s">
        <v>118</v>
      </c>
      <c r="E168" s="143" t="s">
        <v>1</v>
      </c>
      <c r="F168" s="144" t="s">
        <v>217</v>
      </c>
      <c r="H168" s="145">
        <v>3.3</v>
      </c>
      <c r="I168" s="146"/>
      <c r="L168" s="141"/>
      <c r="M168" s="147"/>
      <c r="T168" s="148"/>
      <c r="AT168" s="143" t="s">
        <v>118</v>
      </c>
      <c r="AU168" s="143" t="s">
        <v>80</v>
      </c>
      <c r="AV168" s="12" t="s">
        <v>80</v>
      </c>
      <c r="AW168" s="12" t="s">
        <v>30</v>
      </c>
      <c r="AX168" s="12" t="s">
        <v>78</v>
      </c>
      <c r="AY168" s="143" t="s">
        <v>110</v>
      </c>
    </row>
    <row r="169" spans="2:65" s="1" customFormat="1" ht="33" customHeight="1">
      <c r="B169" s="31"/>
      <c r="C169" s="127" t="s">
        <v>218</v>
      </c>
      <c r="D169" s="127" t="s">
        <v>112</v>
      </c>
      <c r="E169" s="128" t="s">
        <v>219</v>
      </c>
      <c r="F169" s="129" t="s">
        <v>220</v>
      </c>
      <c r="G169" s="130" t="s">
        <v>115</v>
      </c>
      <c r="H169" s="131">
        <v>350.25</v>
      </c>
      <c r="I169" s="132"/>
      <c r="J169" s="133">
        <f>ROUND(I169*H169,2)</f>
        <v>0</v>
      </c>
      <c r="K169" s="134"/>
      <c r="L169" s="31"/>
      <c r="M169" s="135" t="s">
        <v>1</v>
      </c>
      <c r="N169" s="136" t="s">
        <v>38</v>
      </c>
      <c r="P169" s="137">
        <f>O169*H169</f>
        <v>0</v>
      </c>
      <c r="Q169" s="137">
        <v>8.9219999999999994E-2</v>
      </c>
      <c r="R169" s="137">
        <f>Q169*H169</f>
        <v>31.249304999999996</v>
      </c>
      <c r="S169" s="137">
        <v>0</v>
      </c>
      <c r="T169" s="138">
        <f>S169*H169</f>
        <v>0</v>
      </c>
      <c r="AR169" s="139" t="s">
        <v>116</v>
      </c>
      <c r="AT169" s="139" t="s">
        <v>112</v>
      </c>
      <c r="AU169" s="139" t="s">
        <v>80</v>
      </c>
      <c r="AY169" s="16" t="s">
        <v>110</v>
      </c>
      <c r="BE169" s="140">
        <f>IF(N169="základní",J169,0)</f>
        <v>0</v>
      </c>
      <c r="BF169" s="140">
        <f>IF(N169="snížená",J169,0)</f>
        <v>0</v>
      </c>
      <c r="BG169" s="140">
        <f>IF(N169="zákl. přenesená",J169,0)</f>
        <v>0</v>
      </c>
      <c r="BH169" s="140">
        <f>IF(N169="sníž. přenesená",J169,0)</f>
        <v>0</v>
      </c>
      <c r="BI169" s="140">
        <f>IF(N169="nulová",J169,0)</f>
        <v>0</v>
      </c>
      <c r="BJ169" s="16" t="s">
        <v>78</v>
      </c>
      <c r="BK169" s="140">
        <f>ROUND(I169*H169,2)</f>
        <v>0</v>
      </c>
      <c r="BL169" s="16" t="s">
        <v>116</v>
      </c>
      <c r="BM169" s="139" t="s">
        <v>221</v>
      </c>
    </row>
    <row r="170" spans="2:65" s="12" customFormat="1" ht="11.25">
      <c r="B170" s="141"/>
      <c r="D170" s="142" t="s">
        <v>118</v>
      </c>
      <c r="E170" s="143" t="s">
        <v>1</v>
      </c>
      <c r="F170" s="144" t="s">
        <v>132</v>
      </c>
      <c r="H170" s="145">
        <v>338</v>
      </c>
      <c r="I170" s="146"/>
      <c r="L170" s="141"/>
      <c r="M170" s="147"/>
      <c r="T170" s="148"/>
      <c r="AT170" s="143" t="s">
        <v>118</v>
      </c>
      <c r="AU170" s="143" t="s">
        <v>80</v>
      </c>
      <c r="AV170" s="12" t="s">
        <v>80</v>
      </c>
      <c r="AW170" s="12" t="s">
        <v>30</v>
      </c>
      <c r="AX170" s="12" t="s">
        <v>73</v>
      </c>
      <c r="AY170" s="143" t="s">
        <v>110</v>
      </c>
    </row>
    <row r="171" spans="2:65" s="12" customFormat="1" ht="11.25">
      <c r="B171" s="141"/>
      <c r="D171" s="142" t="s">
        <v>118</v>
      </c>
      <c r="E171" s="143" t="s">
        <v>1</v>
      </c>
      <c r="F171" s="144" t="s">
        <v>222</v>
      </c>
      <c r="H171" s="145">
        <v>12.25</v>
      </c>
      <c r="I171" s="146"/>
      <c r="L171" s="141"/>
      <c r="M171" s="147"/>
      <c r="T171" s="148"/>
      <c r="AT171" s="143" t="s">
        <v>118</v>
      </c>
      <c r="AU171" s="143" t="s">
        <v>80</v>
      </c>
      <c r="AV171" s="12" t="s">
        <v>80</v>
      </c>
      <c r="AW171" s="12" t="s">
        <v>30</v>
      </c>
      <c r="AX171" s="12" t="s">
        <v>73</v>
      </c>
      <c r="AY171" s="143" t="s">
        <v>110</v>
      </c>
    </row>
    <row r="172" spans="2:65" s="13" customFormat="1" ht="11.25">
      <c r="B172" s="149"/>
      <c r="D172" s="142" t="s">
        <v>118</v>
      </c>
      <c r="E172" s="150" t="s">
        <v>1</v>
      </c>
      <c r="F172" s="151" t="s">
        <v>134</v>
      </c>
      <c r="H172" s="152">
        <v>350.25</v>
      </c>
      <c r="I172" s="153"/>
      <c r="L172" s="149"/>
      <c r="M172" s="154"/>
      <c r="T172" s="155"/>
      <c r="AT172" s="150" t="s">
        <v>118</v>
      </c>
      <c r="AU172" s="150" t="s">
        <v>80</v>
      </c>
      <c r="AV172" s="13" t="s">
        <v>116</v>
      </c>
      <c r="AW172" s="13" t="s">
        <v>30</v>
      </c>
      <c r="AX172" s="13" t="s">
        <v>78</v>
      </c>
      <c r="AY172" s="150" t="s">
        <v>110</v>
      </c>
    </row>
    <row r="173" spans="2:65" s="1" customFormat="1" ht="21.75" customHeight="1">
      <c r="B173" s="31"/>
      <c r="C173" s="156" t="s">
        <v>223</v>
      </c>
      <c r="D173" s="156" t="s">
        <v>198</v>
      </c>
      <c r="E173" s="157" t="s">
        <v>224</v>
      </c>
      <c r="F173" s="158" t="s">
        <v>225</v>
      </c>
      <c r="G173" s="159" t="s">
        <v>115</v>
      </c>
      <c r="H173" s="160">
        <v>362.36900000000003</v>
      </c>
      <c r="I173" s="161"/>
      <c r="J173" s="162">
        <f>ROUND(I173*H173,2)</f>
        <v>0</v>
      </c>
      <c r="K173" s="163"/>
      <c r="L173" s="164"/>
      <c r="M173" s="165" t="s">
        <v>1</v>
      </c>
      <c r="N173" s="166" t="s">
        <v>38</v>
      </c>
      <c r="P173" s="137">
        <f>O173*H173</f>
        <v>0</v>
      </c>
      <c r="Q173" s="137">
        <v>0.13100000000000001</v>
      </c>
      <c r="R173" s="137">
        <f>Q173*H173</f>
        <v>47.470339000000003</v>
      </c>
      <c r="S173" s="137">
        <v>0</v>
      </c>
      <c r="T173" s="138">
        <f>S173*H173</f>
        <v>0</v>
      </c>
      <c r="AR173" s="139" t="s">
        <v>162</v>
      </c>
      <c r="AT173" s="139" t="s">
        <v>198</v>
      </c>
      <c r="AU173" s="139" t="s">
        <v>80</v>
      </c>
      <c r="AY173" s="16" t="s">
        <v>110</v>
      </c>
      <c r="BE173" s="140">
        <f>IF(N173="základní",J173,0)</f>
        <v>0</v>
      </c>
      <c r="BF173" s="140">
        <f>IF(N173="snížená",J173,0)</f>
        <v>0</v>
      </c>
      <c r="BG173" s="140">
        <f>IF(N173="zákl. přenesená",J173,0)</f>
        <v>0</v>
      </c>
      <c r="BH173" s="140">
        <f>IF(N173="sníž. přenesená",J173,0)</f>
        <v>0</v>
      </c>
      <c r="BI173" s="140">
        <f>IF(N173="nulová",J173,0)</f>
        <v>0</v>
      </c>
      <c r="BJ173" s="16" t="s">
        <v>78</v>
      </c>
      <c r="BK173" s="140">
        <f>ROUND(I173*H173,2)</f>
        <v>0</v>
      </c>
      <c r="BL173" s="16" t="s">
        <v>116</v>
      </c>
      <c r="BM173" s="139" t="s">
        <v>226</v>
      </c>
    </row>
    <row r="174" spans="2:65" s="12" customFormat="1" ht="11.25">
      <c r="B174" s="141"/>
      <c r="D174" s="142" t="s">
        <v>118</v>
      </c>
      <c r="E174" s="143" t="s">
        <v>1</v>
      </c>
      <c r="F174" s="144" t="s">
        <v>227</v>
      </c>
      <c r="H174" s="145">
        <v>348.14</v>
      </c>
      <c r="I174" s="146"/>
      <c r="L174" s="141"/>
      <c r="M174" s="147"/>
      <c r="T174" s="148"/>
      <c r="AT174" s="143" t="s">
        <v>118</v>
      </c>
      <c r="AU174" s="143" t="s">
        <v>80</v>
      </c>
      <c r="AV174" s="12" t="s">
        <v>80</v>
      </c>
      <c r="AW174" s="12" t="s">
        <v>30</v>
      </c>
      <c r="AX174" s="12" t="s">
        <v>73</v>
      </c>
      <c r="AY174" s="143" t="s">
        <v>110</v>
      </c>
    </row>
    <row r="175" spans="2:65" s="12" customFormat="1" ht="11.25">
      <c r="B175" s="141"/>
      <c r="D175" s="142" t="s">
        <v>118</v>
      </c>
      <c r="E175" s="143" t="s">
        <v>1</v>
      </c>
      <c r="F175" s="144" t="s">
        <v>228</v>
      </c>
      <c r="H175" s="145">
        <v>3.6749999999999998</v>
      </c>
      <c r="I175" s="146"/>
      <c r="L175" s="141"/>
      <c r="M175" s="147"/>
      <c r="T175" s="148"/>
      <c r="AT175" s="143" t="s">
        <v>118</v>
      </c>
      <c r="AU175" s="143" t="s">
        <v>80</v>
      </c>
      <c r="AV175" s="12" t="s">
        <v>80</v>
      </c>
      <c r="AW175" s="12" t="s">
        <v>30</v>
      </c>
      <c r="AX175" s="12" t="s">
        <v>73</v>
      </c>
      <c r="AY175" s="143" t="s">
        <v>110</v>
      </c>
    </row>
    <row r="176" spans="2:65" s="13" customFormat="1" ht="11.25">
      <c r="B176" s="149"/>
      <c r="D176" s="142" t="s">
        <v>118</v>
      </c>
      <c r="E176" s="150" t="s">
        <v>1</v>
      </c>
      <c r="F176" s="151" t="s">
        <v>134</v>
      </c>
      <c r="H176" s="152">
        <v>351.815</v>
      </c>
      <c r="I176" s="153"/>
      <c r="L176" s="149"/>
      <c r="M176" s="154"/>
      <c r="T176" s="155"/>
      <c r="AT176" s="150" t="s">
        <v>118</v>
      </c>
      <c r="AU176" s="150" t="s">
        <v>80</v>
      </c>
      <c r="AV176" s="13" t="s">
        <v>116</v>
      </c>
      <c r="AW176" s="13" t="s">
        <v>30</v>
      </c>
      <c r="AX176" s="13" t="s">
        <v>78</v>
      </c>
      <c r="AY176" s="150" t="s">
        <v>110</v>
      </c>
    </row>
    <row r="177" spans="2:65" s="12" customFormat="1" ht="11.25">
      <c r="B177" s="141"/>
      <c r="D177" s="142" t="s">
        <v>118</v>
      </c>
      <c r="F177" s="144" t="s">
        <v>229</v>
      </c>
      <c r="H177" s="145">
        <v>362.36900000000003</v>
      </c>
      <c r="I177" s="146"/>
      <c r="L177" s="141"/>
      <c r="M177" s="147"/>
      <c r="T177" s="148"/>
      <c r="AT177" s="143" t="s">
        <v>118</v>
      </c>
      <c r="AU177" s="143" t="s">
        <v>80</v>
      </c>
      <c r="AV177" s="12" t="s">
        <v>80</v>
      </c>
      <c r="AW177" s="12" t="s">
        <v>4</v>
      </c>
      <c r="AX177" s="12" t="s">
        <v>78</v>
      </c>
      <c r="AY177" s="143" t="s">
        <v>110</v>
      </c>
    </row>
    <row r="178" spans="2:65" s="1" customFormat="1" ht="24.2" customHeight="1">
      <c r="B178" s="31"/>
      <c r="C178" s="127" t="s">
        <v>230</v>
      </c>
      <c r="D178" s="127" t="s">
        <v>112</v>
      </c>
      <c r="E178" s="128" t="s">
        <v>231</v>
      </c>
      <c r="F178" s="129" t="s">
        <v>232</v>
      </c>
      <c r="G178" s="130" t="s">
        <v>115</v>
      </c>
      <c r="H178" s="131">
        <v>1</v>
      </c>
      <c r="I178" s="132"/>
      <c r="J178" s="133">
        <f>ROUND(I178*H178,2)</f>
        <v>0</v>
      </c>
      <c r="K178" s="134"/>
      <c r="L178" s="31"/>
      <c r="M178" s="135" t="s">
        <v>1</v>
      </c>
      <c r="N178" s="136" t="s">
        <v>38</v>
      </c>
      <c r="P178" s="137">
        <f>O178*H178</f>
        <v>0</v>
      </c>
      <c r="Q178" s="137">
        <v>9.8000000000000004E-2</v>
      </c>
      <c r="R178" s="137">
        <f>Q178*H178</f>
        <v>9.8000000000000004E-2</v>
      </c>
      <c r="S178" s="137">
        <v>0</v>
      </c>
      <c r="T178" s="138">
        <f>S178*H178</f>
        <v>0</v>
      </c>
      <c r="AR178" s="139" t="s">
        <v>116</v>
      </c>
      <c r="AT178" s="139" t="s">
        <v>112</v>
      </c>
      <c r="AU178" s="139" t="s">
        <v>80</v>
      </c>
      <c r="AY178" s="16" t="s">
        <v>110</v>
      </c>
      <c r="BE178" s="140">
        <f>IF(N178="základní",J178,0)</f>
        <v>0</v>
      </c>
      <c r="BF178" s="140">
        <f>IF(N178="snížená",J178,0)</f>
        <v>0</v>
      </c>
      <c r="BG178" s="140">
        <f>IF(N178="zákl. přenesená",J178,0)</f>
        <v>0</v>
      </c>
      <c r="BH178" s="140">
        <f>IF(N178="sníž. přenesená",J178,0)</f>
        <v>0</v>
      </c>
      <c r="BI178" s="140">
        <f>IF(N178="nulová",J178,0)</f>
        <v>0</v>
      </c>
      <c r="BJ178" s="16" t="s">
        <v>78</v>
      </c>
      <c r="BK178" s="140">
        <f>ROUND(I178*H178,2)</f>
        <v>0</v>
      </c>
      <c r="BL178" s="16" t="s">
        <v>116</v>
      </c>
      <c r="BM178" s="139" t="s">
        <v>233</v>
      </c>
    </row>
    <row r="179" spans="2:65" s="12" customFormat="1" ht="11.25">
      <c r="B179" s="141"/>
      <c r="D179" s="142" t="s">
        <v>118</v>
      </c>
      <c r="E179" s="143" t="s">
        <v>1</v>
      </c>
      <c r="F179" s="144" t="s">
        <v>234</v>
      </c>
      <c r="H179" s="145">
        <v>1</v>
      </c>
      <c r="I179" s="146"/>
      <c r="L179" s="141"/>
      <c r="M179" s="147"/>
      <c r="T179" s="148"/>
      <c r="AT179" s="143" t="s">
        <v>118</v>
      </c>
      <c r="AU179" s="143" t="s">
        <v>80</v>
      </c>
      <c r="AV179" s="12" t="s">
        <v>80</v>
      </c>
      <c r="AW179" s="12" t="s">
        <v>30</v>
      </c>
      <c r="AX179" s="12" t="s">
        <v>78</v>
      </c>
      <c r="AY179" s="143" t="s">
        <v>110</v>
      </c>
    </row>
    <row r="180" spans="2:65" s="1" customFormat="1" ht="24.2" customHeight="1">
      <c r="B180" s="31"/>
      <c r="C180" s="156" t="s">
        <v>7</v>
      </c>
      <c r="D180" s="156" t="s">
        <v>198</v>
      </c>
      <c r="E180" s="157" t="s">
        <v>235</v>
      </c>
      <c r="F180" s="158" t="s">
        <v>236</v>
      </c>
      <c r="G180" s="159" t="s">
        <v>115</v>
      </c>
      <c r="H180" s="160">
        <v>1.03</v>
      </c>
      <c r="I180" s="161"/>
      <c r="J180" s="162">
        <f>ROUND(I180*H180,2)</f>
        <v>0</v>
      </c>
      <c r="K180" s="163"/>
      <c r="L180" s="164"/>
      <c r="M180" s="165" t="s">
        <v>1</v>
      </c>
      <c r="N180" s="166" t="s">
        <v>38</v>
      </c>
      <c r="P180" s="137">
        <f>O180*H180</f>
        <v>0</v>
      </c>
      <c r="Q180" s="137">
        <v>0.14499999999999999</v>
      </c>
      <c r="R180" s="137">
        <f>Q180*H180</f>
        <v>0.14934999999999998</v>
      </c>
      <c r="S180" s="137">
        <v>0</v>
      </c>
      <c r="T180" s="138">
        <f>S180*H180</f>
        <v>0</v>
      </c>
      <c r="AR180" s="139" t="s">
        <v>162</v>
      </c>
      <c r="AT180" s="139" t="s">
        <v>198</v>
      </c>
      <c r="AU180" s="139" t="s">
        <v>80</v>
      </c>
      <c r="AY180" s="16" t="s">
        <v>110</v>
      </c>
      <c r="BE180" s="140">
        <f>IF(N180="základní",J180,0)</f>
        <v>0</v>
      </c>
      <c r="BF180" s="140">
        <f>IF(N180="snížená",J180,0)</f>
        <v>0</v>
      </c>
      <c r="BG180" s="140">
        <f>IF(N180="zákl. přenesená",J180,0)</f>
        <v>0</v>
      </c>
      <c r="BH180" s="140">
        <f>IF(N180="sníž. přenesená",J180,0)</f>
        <v>0</v>
      </c>
      <c r="BI180" s="140">
        <f>IF(N180="nulová",J180,0)</f>
        <v>0</v>
      </c>
      <c r="BJ180" s="16" t="s">
        <v>78</v>
      </c>
      <c r="BK180" s="140">
        <f>ROUND(I180*H180,2)</f>
        <v>0</v>
      </c>
      <c r="BL180" s="16" t="s">
        <v>116</v>
      </c>
      <c r="BM180" s="139" t="s">
        <v>237</v>
      </c>
    </row>
    <row r="181" spans="2:65" s="12" customFormat="1" ht="11.25">
      <c r="B181" s="141"/>
      <c r="D181" s="142" t="s">
        <v>118</v>
      </c>
      <c r="F181" s="144" t="s">
        <v>238</v>
      </c>
      <c r="H181" s="145">
        <v>1.03</v>
      </c>
      <c r="I181" s="146"/>
      <c r="L181" s="141"/>
      <c r="M181" s="147"/>
      <c r="T181" s="148"/>
      <c r="AT181" s="143" t="s">
        <v>118</v>
      </c>
      <c r="AU181" s="143" t="s">
        <v>80</v>
      </c>
      <c r="AV181" s="12" t="s">
        <v>80</v>
      </c>
      <c r="AW181" s="12" t="s">
        <v>4</v>
      </c>
      <c r="AX181" s="12" t="s">
        <v>78</v>
      </c>
      <c r="AY181" s="143" t="s">
        <v>110</v>
      </c>
    </row>
    <row r="182" spans="2:65" s="11" customFormat="1" ht="22.9" customHeight="1">
      <c r="B182" s="115"/>
      <c r="D182" s="116" t="s">
        <v>72</v>
      </c>
      <c r="E182" s="125" t="s">
        <v>162</v>
      </c>
      <c r="F182" s="125" t="s">
        <v>239</v>
      </c>
      <c r="I182" s="118"/>
      <c r="J182" s="126">
        <f>BK182</f>
        <v>0</v>
      </c>
      <c r="L182" s="115"/>
      <c r="M182" s="120"/>
      <c r="P182" s="121">
        <f>SUM(P183:P184)</f>
        <v>0</v>
      </c>
      <c r="R182" s="121">
        <f>SUM(R183:R184)</f>
        <v>0.62625999999999993</v>
      </c>
      <c r="T182" s="122">
        <f>SUM(T183:T184)</f>
        <v>0.3</v>
      </c>
      <c r="AR182" s="116" t="s">
        <v>78</v>
      </c>
      <c r="AT182" s="123" t="s">
        <v>72</v>
      </c>
      <c r="AU182" s="123" t="s">
        <v>78</v>
      </c>
      <c r="AY182" s="116" t="s">
        <v>110</v>
      </c>
      <c r="BK182" s="124">
        <f>SUM(BK183:BK184)</f>
        <v>0</v>
      </c>
    </row>
    <row r="183" spans="2:65" s="1" customFormat="1" ht="24.2" customHeight="1">
      <c r="B183" s="31"/>
      <c r="C183" s="127" t="s">
        <v>240</v>
      </c>
      <c r="D183" s="127" t="s">
        <v>112</v>
      </c>
      <c r="E183" s="128" t="s">
        <v>241</v>
      </c>
      <c r="F183" s="129" t="s">
        <v>242</v>
      </c>
      <c r="G183" s="130" t="s">
        <v>243</v>
      </c>
      <c r="H183" s="131">
        <v>1</v>
      </c>
      <c r="I183" s="132"/>
      <c r="J183" s="133">
        <f>ROUND(I183*H183,2)</f>
        <v>0</v>
      </c>
      <c r="K183" s="134"/>
      <c r="L183" s="31"/>
      <c r="M183" s="135" t="s">
        <v>1</v>
      </c>
      <c r="N183" s="136" t="s">
        <v>38</v>
      </c>
      <c r="P183" s="137">
        <f>O183*H183</f>
        <v>0</v>
      </c>
      <c r="Q183" s="137">
        <v>0.53325999999999996</v>
      </c>
      <c r="R183" s="137">
        <f>Q183*H183</f>
        <v>0.53325999999999996</v>
      </c>
      <c r="S183" s="137">
        <v>0.3</v>
      </c>
      <c r="T183" s="138">
        <f>S183*H183</f>
        <v>0.3</v>
      </c>
      <c r="AR183" s="139" t="s">
        <v>116</v>
      </c>
      <c r="AT183" s="139" t="s">
        <v>112</v>
      </c>
      <c r="AU183" s="139" t="s">
        <v>80</v>
      </c>
      <c r="AY183" s="16" t="s">
        <v>110</v>
      </c>
      <c r="BE183" s="140">
        <f>IF(N183="základní",J183,0)</f>
        <v>0</v>
      </c>
      <c r="BF183" s="140">
        <f>IF(N183="snížená",J183,0)</f>
        <v>0</v>
      </c>
      <c r="BG183" s="140">
        <f>IF(N183="zákl. přenesená",J183,0)</f>
        <v>0</v>
      </c>
      <c r="BH183" s="140">
        <f>IF(N183="sníž. přenesená",J183,0)</f>
        <v>0</v>
      </c>
      <c r="BI183" s="140">
        <f>IF(N183="nulová",J183,0)</f>
        <v>0</v>
      </c>
      <c r="BJ183" s="16" t="s">
        <v>78</v>
      </c>
      <c r="BK183" s="140">
        <f>ROUND(I183*H183,2)</f>
        <v>0</v>
      </c>
      <c r="BL183" s="16" t="s">
        <v>116</v>
      </c>
      <c r="BM183" s="139" t="s">
        <v>244</v>
      </c>
    </row>
    <row r="184" spans="2:65" s="1" customFormat="1" ht="24.2" customHeight="1">
      <c r="B184" s="31"/>
      <c r="C184" s="156" t="s">
        <v>245</v>
      </c>
      <c r="D184" s="156" t="s">
        <v>198</v>
      </c>
      <c r="E184" s="157" t="s">
        <v>246</v>
      </c>
      <c r="F184" s="158" t="s">
        <v>247</v>
      </c>
      <c r="G184" s="159" t="s">
        <v>243</v>
      </c>
      <c r="H184" s="160">
        <v>1</v>
      </c>
      <c r="I184" s="161"/>
      <c r="J184" s="162">
        <f>ROUND(I184*H184,2)</f>
        <v>0</v>
      </c>
      <c r="K184" s="163"/>
      <c r="L184" s="164"/>
      <c r="M184" s="165" t="s">
        <v>1</v>
      </c>
      <c r="N184" s="166" t="s">
        <v>38</v>
      </c>
      <c r="P184" s="137">
        <f>O184*H184</f>
        <v>0</v>
      </c>
      <c r="Q184" s="137">
        <v>9.2999999999999999E-2</v>
      </c>
      <c r="R184" s="137">
        <f>Q184*H184</f>
        <v>9.2999999999999999E-2</v>
      </c>
      <c r="S184" s="137">
        <v>0</v>
      </c>
      <c r="T184" s="138">
        <f>S184*H184</f>
        <v>0</v>
      </c>
      <c r="AR184" s="139" t="s">
        <v>162</v>
      </c>
      <c r="AT184" s="139" t="s">
        <v>198</v>
      </c>
      <c r="AU184" s="139" t="s">
        <v>80</v>
      </c>
      <c r="AY184" s="16" t="s">
        <v>110</v>
      </c>
      <c r="BE184" s="140">
        <f>IF(N184="základní",J184,0)</f>
        <v>0</v>
      </c>
      <c r="BF184" s="140">
        <f>IF(N184="snížená",J184,0)</f>
        <v>0</v>
      </c>
      <c r="BG184" s="140">
        <f>IF(N184="zákl. přenesená",J184,0)</f>
        <v>0</v>
      </c>
      <c r="BH184" s="140">
        <f>IF(N184="sníž. přenesená",J184,0)</f>
        <v>0</v>
      </c>
      <c r="BI184" s="140">
        <f>IF(N184="nulová",J184,0)</f>
        <v>0</v>
      </c>
      <c r="BJ184" s="16" t="s">
        <v>78</v>
      </c>
      <c r="BK184" s="140">
        <f>ROUND(I184*H184,2)</f>
        <v>0</v>
      </c>
      <c r="BL184" s="16" t="s">
        <v>116</v>
      </c>
      <c r="BM184" s="139" t="s">
        <v>248</v>
      </c>
    </row>
    <row r="185" spans="2:65" s="11" customFormat="1" ht="22.9" customHeight="1">
      <c r="B185" s="115"/>
      <c r="D185" s="116" t="s">
        <v>72</v>
      </c>
      <c r="E185" s="125" t="s">
        <v>166</v>
      </c>
      <c r="F185" s="125" t="s">
        <v>249</v>
      </c>
      <c r="I185" s="118"/>
      <c r="J185" s="126">
        <f>BK185</f>
        <v>0</v>
      </c>
      <c r="L185" s="115"/>
      <c r="M185" s="120"/>
      <c r="P185" s="121">
        <f>SUM(P186:P208)</f>
        <v>0</v>
      </c>
      <c r="R185" s="121">
        <f>SUM(R186:R208)</f>
        <v>47.660362859999992</v>
      </c>
      <c r="T185" s="122">
        <f>SUM(T186:T208)</f>
        <v>0</v>
      </c>
      <c r="AR185" s="116" t="s">
        <v>78</v>
      </c>
      <c r="AT185" s="123" t="s">
        <v>72</v>
      </c>
      <c r="AU185" s="123" t="s">
        <v>78</v>
      </c>
      <c r="AY185" s="116" t="s">
        <v>110</v>
      </c>
      <c r="BK185" s="124">
        <f>SUM(BK186:BK208)</f>
        <v>0</v>
      </c>
    </row>
    <row r="186" spans="2:65" s="1" customFormat="1" ht="33" customHeight="1">
      <c r="B186" s="31"/>
      <c r="C186" s="127" t="s">
        <v>250</v>
      </c>
      <c r="D186" s="127" t="s">
        <v>112</v>
      </c>
      <c r="E186" s="128" t="s">
        <v>251</v>
      </c>
      <c r="F186" s="129" t="s">
        <v>252</v>
      </c>
      <c r="G186" s="130" t="s">
        <v>142</v>
      </c>
      <c r="H186" s="131">
        <v>4</v>
      </c>
      <c r="I186" s="132"/>
      <c r="J186" s="133">
        <f>ROUND(I186*H186,2)</f>
        <v>0</v>
      </c>
      <c r="K186" s="134"/>
      <c r="L186" s="31"/>
      <c r="M186" s="135" t="s">
        <v>1</v>
      </c>
      <c r="N186" s="136" t="s">
        <v>38</v>
      </c>
      <c r="P186" s="137">
        <f>O186*H186</f>
        <v>0</v>
      </c>
      <c r="Q186" s="137">
        <v>0.15540000000000001</v>
      </c>
      <c r="R186" s="137">
        <f>Q186*H186</f>
        <v>0.62160000000000004</v>
      </c>
      <c r="S186" s="137">
        <v>0</v>
      </c>
      <c r="T186" s="138">
        <f>S186*H186</f>
        <v>0</v>
      </c>
      <c r="AR186" s="139" t="s">
        <v>116</v>
      </c>
      <c r="AT186" s="139" t="s">
        <v>112</v>
      </c>
      <c r="AU186" s="139" t="s">
        <v>80</v>
      </c>
      <c r="AY186" s="16" t="s">
        <v>110</v>
      </c>
      <c r="BE186" s="140">
        <f>IF(N186="základní",J186,0)</f>
        <v>0</v>
      </c>
      <c r="BF186" s="140">
        <f>IF(N186="snížená",J186,0)</f>
        <v>0</v>
      </c>
      <c r="BG186" s="140">
        <f>IF(N186="zákl. přenesená",J186,0)</f>
        <v>0</v>
      </c>
      <c r="BH186" s="140">
        <f>IF(N186="sníž. přenesená",J186,0)</f>
        <v>0</v>
      </c>
      <c r="BI186" s="140">
        <f>IF(N186="nulová",J186,0)</f>
        <v>0</v>
      </c>
      <c r="BJ186" s="16" t="s">
        <v>78</v>
      </c>
      <c r="BK186" s="140">
        <f>ROUND(I186*H186,2)</f>
        <v>0</v>
      </c>
      <c r="BL186" s="16" t="s">
        <v>116</v>
      </c>
      <c r="BM186" s="139" t="s">
        <v>253</v>
      </c>
    </row>
    <row r="187" spans="2:65" s="1" customFormat="1" ht="24.2" customHeight="1">
      <c r="B187" s="31"/>
      <c r="C187" s="156" t="s">
        <v>254</v>
      </c>
      <c r="D187" s="156" t="s">
        <v>198</v>
      </c>
      <c r="E187" s="157" t="s">
        <v>255</v>
      </c>
      <c r="F187" s="158" t="s">
        <v>256</v>
      </c>
      <c r="G187" s="159" t="s">
        <v>142</v>
      </c>
      <c r="H187" s="160">
        <v>2.04</v>
      </c>
      <c r="I187" s="161"/>
      <c r="J187" s="162">
        <f>ROUND(I187*H187,2)</f>
        <v>0</v>
      </c>
      <c r="K187" s="163"/>
      <c r="L187" s="164"/>
      <c r="M187" s="165" t="s">
        <v>1</v>
      </c>
      <c r="N187" s="166" t="s">
        <v>38</v>
      </c>
      <c r="P187" s="137">
        <f>O187*H187</f>
        <v>0</v>
      </c>
      <c r="Q187" s="137">
        <v>4.8300000000000003E-2</v>
      </c>
      <c r="R187" s="137">
        <f>Q187*H187</f>
        <v>9.8532000000000008E-2</v>
      </c>
      <c r="S187" s="137">
        <v>0</v>
      </c>
      <c r="T187" s="138">
        <f>S187*H187</f>
        <v>0</v>
      </c>
      <c r="AR187" s="139" t="s">
        <v>162</v>
      </c>
      <c r="AT187" s="139" t="s">
        <v>198</v>
      </c>
      <c r="AU187" s="139" t="s">
        <v>80</v>
      </c>
      <c r="AY187" s="16" t="s">
        <v>110</v>
      </c>
      <c r="BE187" s="140">
        <f>IF(N187="základní",J187,0)</f>
        <v>0</v>
      </c>
      <c r="BF187" s="140">
        <f>IF(N187="snížená",J187,0)</f>
        <v>0</v>
      </c>
      <c r="BG187" s="140">
        <f>IF(N187="zákl. přenesená",J187,0)</f>
        <v>0</v>
      </c>
      <c r="BH187" s="140">
        <f>IF(N187="sníž. přenesená",J187,0)</f>
        <v>0</v>
      </c>
      <c r="BI187" s="140">
        <f>IF(N187="nulová",J187,0)</f>
        <v>0</v>
      </c>
      <c r="BJ187" s="16" t="s">
        <v>78</v>
      </c>
      <c r="BK187" s="140">
        <f>ROUND(I187*H187,2)</f>
        <v>0</v>
      </c>
      <c r="BL187" s="16" t="s">
        <v>116</v>
      </c>
      <c r="BM187" s="139" t="s">
        <v>257</v>
      </c>
    </row>
    <row r="188" spans="2:65" s="12" customFormat="1" ht="11.25">
      <c r="B188" s="141"/>
      <c r="D188" s="142" t="s">
        <v>118</v>
      </c>
      <c r="E188" s="143" t="s">
        <v>1</v>
      </c>
      <c r="F188" s="144" t="s">
        <v>258</v>
      </c>
      <c r="H188" s="145">
        <v>2</v>
      </c>
      <c r="I188" s="146"/>
      <c r="L188" s="141"/>
      <c r="M188" s="147"/>
      <c r="T188" s="148"/>
      <c r="AT188" s="143" t="s">
        <v>118</v>
      </c>
      <c r="AU188" s="143" t="s">
        <v>80</v>
      </c>
      <c r="AV188" s="12" t="s">
        <v>80</v>
      </c>
      <c r="AW188" s="12" t="s">
        <v>30</v>
      </c>
      <c r="AX188" s="12" t="s">
        <v>78</v>
      </c>
      <c r="AY188" s="143" t="s">
        <v>110</v>
      </c>
    </row>
    <row r="189" spans="2:65" s="12" customFormat="1" ht="11.25">
      <c r="B189" s="141"/>
      <c r="D189" s="142" t="s">
        <v>118</v>
      </c>
      <c r="F189" s="144" t="s">
        <v>259</v>
      </c>
      <c r="H189" s="145">
        <v>2.04</v>
      </c>
      <c r="I189" s="146"/>
      <c r="L189" s="141"/>
      <c r="M189" s="147"/>
      <c r="T189" s="148"/>
      <c r="AT189" s="143" t="s">
        <v>118</v>
      </c>
      <c r="AU189" s="143" t="s">
        <v>80</v>
      </c>
      <c r="AV189" s="12" t="s">
        <v>80</v>
      </c>
      <c r="AW189" s="12" t="s">
        <v>4</v>
      </c>
      <c r="AX189" s="12" t="s">
        <v>78</v>
      </c>
      <c r="AY189" s="143" t="s">
        <v>110</v>
      </c>
    </row>
    <row r="190" spans="2:65" s="1" customFormat="1" ht="24.2" customHeight="1">
      <c r="B190" s="31"/>
      <c r="C190" s="156" t="s">
        <v>260</v>
      </c>
      <c r="D190" s="156" t="s">
        <v>198</v>
      </c>
      <c r="E190" s="157" t="s">
        <v>261</v>
      </c>
      <c r="F190" s="158" t="s">
        <v>262</v>
      </c>
      <c r="G190" s="159" t="s">
        <v>142</v>
      </c>
      <c r="H190" s="160">
        <v>1.02</v>
      </c>
      <c r="I190" s="161"/>
      <c r="J190" s="162">
        <f>ROUND(I190*H190,2)</f>
        <v>0</v>
      </c>
      <c r="K190" s="163"/>
      <c r="L190" s="164"/>
      <c r="M190" s="165" t="s">
        <v>1</v>
      </c>
      <c r="N190" s="166" t="s">
        <v>38</v>
      </c>
      <c r="P190" s="137">
        <f>O190*H190</f>
        <v>0</v>
      </c>
      <c r="Q190" s="137">
        <v>6.5670000000000006E-2</v>
      </c>
      <c r="R190" s="137">
        <f>Q190*H190</f>
        <v>6.6983400000000012E-2</v>
      </c>
      <c r="S190" s="137">
        <v>0</v>
      </c>
      <c r="T190" s="138">
        <f>S190*H190</f>
        <v>0</v>
      </c>
      <c r="AR190" s="139" t="s">
        <v>162</v>
      </c>
      <c r="AT190" s="139" t="s">
        <v>198</v>
      </c>
      <c r="AU190" s="139" t="s">
        <v>80</v>
      </c>
      <c r="AY190" s="16" t="s">
        <v>110</v>
      </c>
      <c r="BE190" s="140">
        <f>IF(N190="základní",J190,0)</f>
        <v>0</v>
      </c>
      <c r="BF190" s="140">
        <f>IF(N190="snížená",J190,0)</f>
        <v>0</v>
      </c>
      <c r="BG190" s="140">
        <f>IF(N190="zákl. přenesená",J190,0)</f>
        <v>0</v>
      </c>
      <c r="BH190" s="140">
        <f>IF(N190="sníž. přenesená",J190,0)</f>
        <v>0</v>
      </c>
      <c r="BI190" s="140">
        <f>IF(N190="nulová",J190,0)</f>
        <v>0</v>
      </c>
      <c r="BJ190" s="16" t="s">
        <v>78</v>
      </c>
      <c r="BK190" s="140">
        <f>ROUND(I190*H190,2)</f>
        <v>0</v>
      </c>
      <c r="BL190" s="16" t="s">
        <v>116</v>
      </c>
      <c r="BM190" s="139" t="s">
        <v>263</v>
      </c>
    </row>
    <row r="191" spans="2:65" s="12" customFormat="1" ht="11.25">
      <c r="B191" s="141"/>
      <c r="D191" s="142" t="s">
        <v>118</v>
      </c>
      <c r="E191" s="143" t="s">
        <v>1</v>
      </c>
      <c r="F191" s="144" t="s">
        <v>264</v>
      </c>
      <c r="H191" s="145">
        <v>1</v>
      </c>
      <c r="I191" s="146"/>
      <c r="L191" s="141"/>
      <c r="M191" s="147"/>
      <c r="T191" s="148"/>
      <c r="AT191" s="143" t="s">
        <v>118</v>
      </c>
      <c r="AU191" s="143" t="s">
        <v>80</v>
      </c>
      <c r="AV191" s="12" t="s">
        <v>80</v>
      </c>
      <c r="AW191" s="12" t="s">
        <v>30</v>
      </c>
      <c r="AX191" s="12" t="s">
        <v>78</v>
      </c>
      <c r="AY191" s="143" t="s">
        <v>110</v>
      </c>
    </row>
    <row r="192" spans="2:65" s="12" customFormat="1" ht="11.25">
      <c r="B192" s="141"/>
      <c r="D192" s="142" t="s">
        <v>118</v>
      </c>
      <c r="F192" s="144" t="s">
        <v>265</v>
      </c>
      <c r="H192" s="145">
        <v>1.02</v>
      </c>
      <c r="I192" s="146"/>
      <c r="L192" s="141"/>
      <c r="M192" s="147"/>
      <c r="T192" s="148"/>
      <c r="AT192" s="143" t="s">
        <v>118</v>
      </c>
      <c r="AU192" s="143" t="s">
        <v>80</v>
      </c>
      <c r="AV192" s="12" t="s">
        <v>80</v>
      </c>
      <c r="AW192" s="12" t="s">
        <v>4</v>
      </c>
      <c r="AX192" s="12" t="s">
        <v>78</v>
      </c>
      <c r="AY192" s="143" t="s">
        <v>110</v>
      </c>
    </row>
    <row r="193" spans="2:65" s="1" customFormat="1" ht="16.5" customHeight="1">
      <c r="B193" s="31"/>
      <c r="C193" s="156" t="s">
        <v>266</v>
      </c>
      <c r="D193" s="156" t="s">
        <v>198</v>
      </c>
      <c r="E193" s="157" t="s">
        <v>267</v>
      </c>
      <c r="F193" s="158" t="s">
        <v>268</v>
      </c>
      <c r="G193" s="159" t="s">
        <v>142</v>
      </c>
      <c r="H193" s="160">
        <v>1.02</v>
      </c>
      <c r="I193" s="161"/>
      <c r="J193" s="162">
        <f>ROUND(I193*H193,2)</f>
        <v>0</v>
      </c>
      <c r="K193" s="163"/>
      <c r="L193" s="164"/>
      <c r="M193" s="165" t="s">
        <v>1</v>
      </c>
      <c r="N193" s="166" t="s">
        <v>38</v>
      </c>
      <c r="P193" s="137">
        <f>O193*H193</f>
        <v>0</v>
      </c>
      <c r="Q193" s="137">
        <v>0.08</v>
      </c>
      <c r="R193" s="137">
        <f>Q193*H193</f>
        <v>8.1600000000000006E-2</v>
      </c>
      <c r="S193" s="137">
        <v>0</v>
      </c>
      <c r="T193" s="138">
        <f>S193*H193</f>
        <v>0</v>
      </c>
      <c r="AR193" s="139" t="s">
        <v>162</v>
      </c>
      <c r="AT193" s="139" t="s">
        <v>198</v>
      </c>
      <c r="AU193" s="139" t="s">
        <v>80</v>
      </c>
      <c r="AY193" s="16" t="s">
        <v>110</v>
      </c>
      <c r="BE193" s="140">
        <f>IF(N193="základní",J193,0)</f>
        <v>0</v>
      </c>
      <c r="BF193" s="140">
        <f>IF(N193="snížená",J193,0)</f>
        <v>0</v>
      </c>
      <c r="BG193" s="140">
        <f>IF(N193="zákl. přenesená",J193,0)</f>
        <v>0</v>
      </c>
      <c r="BH193" s="140">
        <f>IF(N193="sníž. přenesená",J193,0)</f>
        <v>0</v>
      </c>
      <c r="BI193" s="140">
        <f>IF(N193="nulová",J193,0)</f>
        <v>0</v>
      </c>
      <c r="BJ193" s="16" t="s">
        <v>78</v>
      </c>
      <c r="BK193" s="140">
        <f>ROUND(I193*H193,2)</f>
        <v>0</v>
      </c>
      <c r="BL193" s="16" t="s">
        <v>116</v>
      </c>
      <c r="BM193" s="139" t="s">
        <v>269</v>
      </c>
    </row>
    <row r="194" spans="2:65" s="12" customFormat="1" ht="11.25">
      <c r="B194" s="141"/>
      <c r="D194" s="142" t="s">
        <v>118</v>
      </c>
      <c r="E194" s="143" t="s">
        <v>1</v>
      </c>
      <c r="F194" s="144" t="s">
        <v>264</v>
      </c>
      <c r="H194" s="145">
        <v>1</v>
      </c>
      <c r="I194" s="146"/>
      <c r="L194" s="141"/>
      <c r="M194" s="147"/>
      <c r="T194" s="148"/>
      <c r="AT194" s="143" t="s">
        <v>118</v>
      </c>
      <c r="AU194" s="143" t="s">
        <v>80</v>
      </c>
      <c r="AV194" s="12" t="s">
        <v>80</v>
      </c>
      <c r="AW194" s="12" t="s">
        <v>30</v>
      </c>
      <c r="AX194" s="12" t="s">
        <v>78</v>
      </c>
      <c r="AY194" s="143" t="s">
        <v>110</v>
      </c>
    </row>
    <row r="195" spans="2:65" s="12" customFormat="1" ht="11.25">
      <c r="B195" s="141"/>
      <c r="D195" s="142" t="s">
        <v>118</v>
      </c>
      <c r="F195" s="144" t="s">
        <v>265</v>
      </c>
      <c r="H195" s="145">
        <v>1.02</v>
      </c>
      <c r="I195" s="146"/>
      <c r="L195" s="141"/>
      <c r="M195" s="147"/>
      <c r="T195" s="148"/>
      <c r="AT195" s="143" t="s">
        <v>118</v>
      </c>
      <c r="AU195" s="143" t="s">
        <v>80</v>
      </c>
      <c r="AV195" s="12" t="s">
        <v>80</v>
      </c>
      <c r="AW195" s="12" t="s">
        <v>4</v>
      </c>
      <c r="AX195" s="12" t="s">
        <v>78</v>
      </c>
      <c r="AY195" s="143" t="s">
        <v>110</v>
      </c>
    </row>
    <row r="196" spans="2:65" s="1" customFormat="1" ht="33" customHeight="1">
      <c r="B196" s="31"/>
      <c r="C196" s="127" t="s">
        <v>270</v>
      </c>
      <c r="D196" s="127" t="s">
        <v>112</v>
      </c>
      <c r="E196" s="128" t="s">
        <v>271</v>
      </c>
      <c r="F196" s="129" t="s">
        <v>272</v>
      </c>
      <c r="G196" s="130" t="s">
        <v>142</v>
      </c>
      <c r="H196" s="131">
        <v>156.69999999999999</v>
      </c>
      <c r="I196" s="132"/>
      <c r="J196" s="133">
        <f>ROUND(I196*H196,2)</f>
        <v>0</v>
      </c>
      <c r="K196" s="134"/>
      <c r="L196" s="31"/>
      <c r="M196" s="135" t="s">
        <v>1</v>
      </c>
      <c r="N196" s="136" t="s">
        <v>38</v>
      </c>
      <c r="P196" s="137">
        <f>O196*H196</f>
        <v>0</v>
      </c>
      <c r="Q196" s="137">
        <v>0.1295</v>
      </c>
      <c r="R196" s="137">
        <f>Q196*H196</f>
        <v>20.292649999999998</v>
      </c>
      <c r="S196" s="137">
        <v>0</v>
      </c>
      <c r="T196" s="138">
        <f>S196*H196</f>
        <v>0</v>
      </c>
      <c r="AR196" s="139" t="s">
        <v>116</v>
      </c>
      <c r="AT196" s="139" t="s">
        <v>112</v>
      </c>
      <c r="AU196" s="139" t="s">
        <v>80</v>
      </c>
      <c r="AY196" s="16" t="s">
        <v>110</v>
      </c>
      <c r="BE196" s="140">
        <f>IF(N196="základní",J196,0)</f>
        <v>0</v>
      </c>
      <c r="BF196" s="140">
        <f>IF(N196="snížená",J196,0)</f>
        <v>0</v>
      </c>
      <c r="BG196" s="140">
        <f>IF(N196="zákl. přenesená",J196,0)</f>
        <v>0</v>
      </c>
      <c r="BH196" s="140">
        <f>IF(N196="sníž. přenesená",J196,0)</f>
        <v>0</v>
      </c>
      <c r="BI196" s="140">
        <f>IF(N196="nulová",J196,0)</f>
        <v>0</v>
      </c>
      <c r="BJ196" s="16" t="s">
        <v>78</v>
      </c>
      <c r="BK196" s="140">
        <f>ROUND(I196*H196,2)</f>
        <v>0</v>
      </c>
      <c r="BL196" s="16" t="s">
        <v>116</v>
      </c>
      <c r="BM196" s="139" t="s">
        <v>273</v>
      </c>
    </row>
    <row r="197" spans="2:65" s="12" customFormat="1" ht="11.25">
      <c r="B197" s="141"/>
      <c r="D197" s="142" t="s">
        <v>118</v>
      </c>
      <c r="E197" s="143" t="s">
        <v>1</v>
      </c>
      <c r="F197" s="144" t="s">
        <v>274</v>
      </c>
      <c r="H197" s="145">
        <v>156.69999999999999</v>
      </c>
      <c r="I197" s="146"/>
      <c r="L197" s="141"/>
      <c r="M197" s="147"/>
      <c r="T197" s="148"/>
      <c r="AT197" s="143" t="s">
        <v>118</v>
      </c>
      <c r="AU197" s="143" t="s">
        <v>80</v>
      </c>
      <c r="AV197" s="12" t="s">
        <v>80</v>
      </c>
      <c r="AW197" s="12" t="s">
        <v>30</v>
      </c>
      <c r="AX197" s="12" t="s">
        <v>78</v>
      </c>
      <c r="AY197" s="143" t="s">
        <v>110</v>
      </c>
    </row>
    <row r="198" spans="2:65" s="1" customFormat="1" ht="16.5" customHeight="1">
      <c r="B198" s="31"/>
      <c r="C198" s="156" t="s">
        <v>275</v>
      </c>
      <c r="D198" s="156" t="s">
        <v>198</v>
      </c>
      <c r="E198" s="157" t="s">
        <v>276</v>
      </c>
      <c r="F198" s="158" t="s">
        <v>277</v>
      </c>
      <c r="G198" s="159" t="s">
        <v>142</v>
      </c>
      <c r="H198" s="160">
        <v>159.834</v>
      </c>
      <c r="I198" s="161"/>
      <c r="J198" s="162">
        <f>ROUND(I198*H198,2)</f>
        <v>0</v>
      </c>
      <c r="K198" s="163"/>
      <c r="L198" s="164"/>
      <c r="M198" s="165" t="s">
        <v>1</v>
      </c>
      <c r="N198" s="166" t="s">
        <v>38</v>
      </c>
      <c r="P198" s="137">
        <f>O198*H198</f>
        <v>0</v>
      </c>
      <c r="Q198" s="137">
        <v>2.4E-2</v>
      </c>
      <c r="R198" s="137">
        <f>Q198*H198</f>
        <v>3.8360160000000003</v>
      </c>
      <c r="S198" s="137">
        <v>0</v>
      </c>
      <c r="T198" s="138">
        <f>S198*H198</f>
        <v>0</v>
      </c>
      <c r="AR198" s="139" t="s">
        <v>162</v>
      </c>
      <c r="AT198" s="139" t="s">
        <v>198</v>
      </c>
      <c r="AU198" s="139" t="s">
        <v>80</v>
      </c>
      <c r="AY198" s="16" t="s">
        <v>110</v>
      </c>
      <c r="BE198" s="140">
        <f>IF(N198="základní",J198,0)</f>
        <v>0</v>
      </c>
      <c r="BF198" s="140">
        <f>IF(N198="snížená",J198,0)</f>
        <v>0</v>
      </c>
      <c r="BG198" s="140">
        <f>IF(N198="zákl. přenesená",J198,0)</f>
        <v>0</v>
      </c>
      <c r="BH198" s="140">
        <f>IF(N198="sníž. přenesená",J198,0)</f>
        <v>0</v>
      </c>
      <c r="BI198" s="140">
        <f>IF(N198="nulová",J198,0)</f>
        <v>0</v>
      </c>
      <c r="BJ198" s="16" t="s">
        <v>78</v>
      </c>
      <c r="BK198" s="140">
        <f>ROUND(I198*H198,2)</f>
        <v>0</v>
      </c>
      <c r="BL198" s="16" t="s">
        <v>116</v>
      </c>
      <c r="BM198" s="139" t="s">
        <v>278</v>
      </c>
    </row>
    <row r="199" spans="2:65" s="12" customFormat="1" ht="11.25">
      <c r="B199" s="141"/>
      <c r="D199" s="142" t="s">
        <v>118</v>
      </c>
      <c r="F199" s="144" t="s">
        <v>279</v>
      </c>
      <c r="H199" s="145">
        <v>159.834</v>
      </c>
      <c r="I199" s="146"/>
      <c r="L199" s="141"/>
      <c r="M199" s="147"/>
      <c r="T199" s="148"/>
      <c r="AT199" s="143" t="s">
        <v>118</v>
      </c>
      <c r="AU199" s="143" t="s">
        <v>80</v>
      </c>
      <c r="AV199" s="12" t="s">
        <v>80</v>
      </c>
      <c r="AW199" s="12" t="s">
        <v>4</v>
      </c>
      <c r="AX199" s="12" t="s">
        <v>78</v>
      </c>
      <c r="AY199" s="143" t="s">
        <v>110</v>
      </c>
    </row>
    <row r="200" spans="2:65" s="1" customFormat="1" ht="24.2" customHeight="1">
      <c r="B200" s="31"/>
      <c r="C200" s="127" t="s">
        <v>280</v>
      </c>
      <c r="D200" s="127" t="s">
        <v>112</v>
      </c>
      <c r="E200" s="128" t="s">
        <v>281</v>
      </c>
      <c r="F200" s="129" t="s">
        <v>282</v>
      </c>
      <c r="G200" s="130" t="s">
        <v>149</v>
      </c>
      <c r="H200" s="131">
        <v>10.044</v>
      </c>
      <c r="I200" s="132"/>
      <c r="J200" s="133">
        <f>ROUND(I200*H200,2)</f>
        <v>0</v>
      </c>
      <c r="K200" s="134"/>
      <c r="L200" s="31"/>
      <c r="M200" s="135" t="s">
        <v>1</v>
      </c>
      <c r="N200" s="136" t="s">
        <v>38</v>
      </c>
      <c r="P200" s="137">
        <f>O200*H200</f>
        <v>0</v>
      </c>
      <c r="Q200" s="137">
        <v>2.2563399999999998</v>
      </c>
      <c r="R200" s="137">
        <f>Q200*H200</f>
        <v>22.662678959999997</v>
      </c>
      <c r="S200" s="137">
        <v>0</v>
      </c>
      <c r="T200" s="138">
        <f>S200*H200</f>
        <v>0</v>
      </c>
      <c r="AR200" s="139" t="s">
        <v>116</v>
      </c>
      <c r="AT200" s="139" t="s">
        <v>112</v>
      </c>
      <c r="AU200" s="139" t="s">
        <v>80</v>
      </c>
      <c r="AY200" s="16" t="s">
        <v>110</v>
      </c>
      <c r="BE200" s="140">
        <f>IF(N200="základní",J200,0)</f>
        <v>0</v>
      </c>
      <c r="BF200" s="140">
        <f>IF(N200="snížená",J200,0)</f>
        <v>0</v>
      </c>
      <c r="BG200" s="140">
        <f>IF(N200="zákl. přenesená",J200,0)</f>
        <v>0</v>
      </c>
      <c r="BH200" s="140">
        <f>IF(N200="sníž. přenesená",J200,0)</f>
        <v>0</v>
      </c>
      <c r="BI200" s="140">
        <f>IF(N200="nulová",J200,0)</f>
        <v>0</v>
      </c>
      <c r="BJ200" s="16" t="s">
        <v>78</v>
      </c>
      <c r="BK200" s="140">
        <f>ROUND(I200*H200,2)</f>
        <v>0</v>
      </c>
      <c r="BL200" s="16" t="s">
        <v>116</v>
      </c>
      <c r="BM200" s="139" t="s">
        <v>283</v>
      </c>
    </row>
    <row r="201" spans="2:65" s="12" customFormat="1" ht="11.25">
      <c r="B201" s="141"/>
      <c r="D201" s="142" t="s">
        <v>118</v>
      </c>
      <c r="E201" s="143" t="s">
        <v>1</v>
      </c>
      <c r="F201" s="144" t="s">
        <v>284</v>
      </c>
      <c r="H201" s="145">
        <v>10.044</v>
      </c>
      <c r="I201" s="146"/>
      <c r="L201" s="141"/>
      <c r="M201" s="147"/>
      <c r="T201" s="148"/>
      <c r="AT201" s="143" t="s">
        <v>118</v>
      </c>
      <c r="AU201" s="143" t="s">
        <v>80</v>
      </c>
      <c r="AV201" s="12" t="s">
        <v>80</v>
      </c>
      <c r="AW201" s="12" t="s">
        <v>30</v>
      </c>
      <c r="AX201" s="12" t="s">
        <v>78</v>
      </c>
      <c r="AY201" s="143" t="s">
        <v>110</v>
      </c>
    </row>
    <row r="202" spans="2:65" s="1" customFormat="1" ht="24.2" customHeight="1">
      <c r="B202" s="31"/>
      <c r="C202" s="127" t="s">
        <v>285</v>
      </c>
      <c r="D202" s="127" t="s">
        <v>112</v>
      </c>
      <c r="E202" s="128" t="s">
        <v>286</v>
      </c>
      <c r="F202" s="129" t="s">
        <v>287</v>
      </c>
      <c r="G202" s="130" t="s">
        <v>142</v>
      </c>
      <c r="H202" s="131">
        <v>6.05</v>
      </c>
      <c r="I202" s="132"/>
      <c r="J202" s="133">
        <f>ROUND(I202*H202,2)</f>
        <v>0</v>
      </c>
      <c r="K202" s="134"/>
      <c r="L202" s="31"/>
      <c r="M202" s="135" t="s">
        <v>1</v>
      </c>
      <c r="N202" s="136" t="s">
        <v>38</v>
      </c>
      <c r="P202" s="137">
        <f>O202*H202</f>
        <v>0</v>
      </c>
      <c r="Q202" s="137">
        <v>0</v>
      </c>
      <c r="R202" s="137">
        <f>Q202*H202</f>
        <v>0</v>
      </c>
      <c r="S202" s="137">
        <v>0</v>
      </c>
      <c r="T202" s="138">
        <f>S202*H202</f>
        <v>0</v>
      </c>
      <c r="AR202" s="139" t="s">
        <v>116</v>
      </c>
      <c r="AT202" s="139" t="s">
        <v>112</v>
      </c>
      <c r="AU202" s="139" t="s">
        <v>80</v>
      </c>
      <c r="AY202" s="16" t="s">
        <v>110</v>
      </c>
      <c r="BE202" s="140">
        <f>IF(N202="základní",J202,0)</f>
        <v>0</v>
      </c>
      <c r="BF202" s="140">
        <f>IF(N202="snížená",J202,0)</f>
        <v>0</v>
      </c>
      <c r="BG202" s="140">
        <f>IF(N202="zákl. přenesená",J202,0)</f>
        <v>0</v>
      </c>
      <c r="BH202" s="140">
        <f>IF(N202="sníž. přenesená",J202,0)</f>
        <v>0</v>
      </c>
      <c r="BI202" s="140">
        <f>IF(N202="nulová",J202,0)</f>
        <v>0</v>
      </c>
      <c r="BJ202" s="16" t="s">
        <v>78</v>
      </c>
      <c r="BK202" s="140">
        <f>ROUND(I202*H202,2)</f>
        <v>0</v>
      </c>
      <c r="BL202" s="16" t="s">
        <v>116</v>
      </c>
      <c r="BM202" s="139" t="s">
        <v>288</v>
      </c>
    </row>
    <row r="203" spans="2:65" s="14" customFormat="1" ht="11.25">
      <c r="B203" s="167"/>
      <c r="D203" s="142" t="s">
        <v>118</v>
      </c>
      <c r="E203" s="168" t="s">
        <v>1</v>
      </c>
      <c r="F203" s="169" t="s">
        <v>289</v>
      </c>
      <c r="H203" s="168" t="s">
        <v>1</v>
      </c>
      <c r="I203" s="170"/>
      <c r="L203" s="167"/>
      <c r="M203" s="171"/>
      <c r="T203" s="172"/>
      <c r="AT203" s="168" t="s">
        <v>118</v>
      </c>
      <c r="AU203" s="168" t="s">
        <v>80</v>
      </c>
      <c r="AV203" s="14" t="s">
        <v>78</v>
      </c>
      <c r="AW203" s="14" t="s">
        <v>30</v>
      </c>
      <c r="AX203" s="14" t="s">
        <v>73</v>
      </c>
      <c r="AY203" s="168" t="s">
        <v>110</v>
      </c>
    </row>
    <row r="204" spans="2:65" s="12" customFormat="1" ht="11.25">
      <c r="B204" s="141"/>
      <c r="D204" s="142" t="s">
        <v>118</v>
      </c>
      <c r="E204" s="143" t="s">
        <v>1</v>
      </c>
      <c r="F204" s="144" t="s">
        <v>290</v>
      </c>
      <c r="H204" s="145">
        <v>2.0499999999999998</v>
      </c>
      <c r="I204" s="146"/>
      <c r="L204" s="141"/>
      <c r="M204" s="147"/>
      <c r="T204" s="148"/>
      <c r="AT204" s="143" t="s">
        <v>118</v>
      </c>
      <c r="AU204" s="143" t="s">
        <v>80</v>
      </c>
      <c r="AV204" s="12" t="s">
        <v>80</v>
      </c>
      <c r="AW204" s="12" t="s">
        <v>30</v>
      </c>
      <c r="AX204" s="12" t="s">
        <v>73</v>
      </c>
      <c r="AY204" s="143" t="s">
        <v>110</v>
      </c>
    </row>
    <row r="205" spans="2:65" s="12" customFormat="1" ht="11.25">
      <c r="B205" s="141"/>
      <c r="D205" s="142" t="s">
        <v>118</v>
      </c>
      <c r="E205" s="143" t="s">
        <v>1</v>
      </c>
      <c r="F205" s="144" t="s">
        <v>291</v>
      </c>
      <c r="H205" s="145">
        <v>4</v>
      </c>
      <c r="I205" s="146"/>
      <c r="L205" s="141"/>
      <c r="M205" s="147"/>
      <c r="T205" s="148"/>
      <c r="AT205" s="143" t="s">
        <v>118</v>
      </c>
      <c r="AU205" s="143" t="s">
        <v>80</v>
      </c>
      <c r="AV205" s="12" t="s">
        <v>80</v>
      </c>
      <c r="AW205" s="12" t="s">
        <v>30</v>
      </c>
      <c r="AX205" s="12" t="s">
        <v>73</v>
      </c>
      <c r="AY205" s="143" t="s">
        <v>110</v>
      </c>
    </row>
    <row r="206" spans="2:65" s="13" customFormat="1" ht="11.25">
      <c r="B206" s="149"/>
      <c r="D206" s="142" t="s">
        <v>118</v>
      </c>
      <c r="E206" s="150" t="s">
        <v>1</v>
      </c>
      <c r="F206" s="151" t="s">
        <v>134</v>
      </c>
      <c r="H206" s="152">
        <v>6.05</v>
      </c>
      <c r="I206" s="153"/>
      <c r="L206" s="149"/>
      <c r="M206" s="154"/>
      <c r="T206" s="155"/>
      <c r="AT206" s="150" t="s">
        <v>118</v>
      </c>
      <c r="AU206" s="150" t="s">
        <v>80</v>
      </c>
      <c r="AV206" s="13" t="s">
        <v>116</v>
      </c>
      <c r="AW206" s="13" t="s">
        <v>30</v>
      </c>
      <c r="AX206" s="13" t="s">
        <v>78</v>
      </c>
      <c r="AY206" s="150" t="s">
        <v>110</v>
      </c>
    </row>
    <row r="207" spans="2:65" s="1" customFormat="1" ht="24.2" customHeight="1">
      <c r="B207" s="31"/>
      <c r="C207" s="127" t="s">
        <v>292</v>
      </c>
      <c r="D207" s="127" t="s">
        <v>112</v>
      </c>
      <c r="E207" s="128" t="s">
        <v>293</v>
      </c>
      <c r="F207" s="129" t="s">
        <v>294</v>
      </c>
      <c r="G207" s="130" t="s">
        <v>142</v>
      </c>
      <c r="H207" s="131">
        <v>6.05</v>
      </c>
      <c r="I207" s="132"/>
      <c r="J207" s="133">
        <f>ROUND(I207*H207,2)</f>
        <v>0</v>
      </c>
      <c r="K207" s="134"/>
      <c r="L207" s="31"/>
      <c r="M207" s="135" t="s">
        <v>1</v>
      </c>
      <c r="N207" s="136" t="s">
        <v>38</v>
      </c>
      <c r="P207" s="137">
        <f>O207*H207</f>
        <v>0</v>
      </c>
      <c r="Q207" s="137">
        <v>5.0000000000000002E-5</v>
      </c>
      <c r="R207" s="137">
        <f>Q207*H207</f>
        <v>3.0249999999999998E-4</v>
      </c>
      <c r="S207" s="137">
        <v>0</v>
      </c>
      <c r="T207" s="138">
        <f>S207*H207</f>
        <v>0</v>
      </c>
      <c r="AR207" s="139" t="s">
        <v>116</v>
      </c>
      <c r="AT207" s="139" t="s">
        <v>112</v>
      </c>
      <c r="AU207" s="139" t="s">
        <v>80</v>
      </c>
      <c r="AY207" s="16" t="s">
        <v>110</v>
      </c>
      <c r="BE207" s="140">
        <f>IF(N207="základní",J207,0)</f>
        <v>0</v>
      </c>
      <c r="BF207" s="140">
        <f>IF(N207="snížená",J207,0)</f>
        <v>0</v>
      </c>
      <c r="BG207" s="140">
        <f>IF(N207="zákl. přenesená",J207,0)</f>
        <v>0</v>
      </c>
      <c r="BH207" s="140">
        <f>IF(N207="sníž. přenesená",J207,0)</f>
        <v>0</v>
      </c>
      <c r="BI207" s="140">
        <f>IF(N207="nulová",J207,0)</f>
        <v>0</v>
      </c>
      <c r="BJ207" s="16" t="s">
        <v>78</v>
      </c>
      <c r="BK207" s="140">
        <f>ROUND(I207*H207,2)</f>
        <v>0</v>
      </c>
      <c r="BL207" s="16" t="s">
        <v>116</v>
      </c>
      <c r="BM207" s="139" t="s">
        <v>295</v>
      </c>
    </row>
    <row r="208" spans="2:65" s="1" customFormat="1" ht="16.5" customHeight="1">
      <c r="B208" s="31"/>
      <c r="C208" s="127" t="s">
        <v>296</v>
      </c>
      <c r="D208" s="127" t="s">
        <v>112</v>
      </c>
      <c r="E208" s="128" t="s">
        <v>297</v>
      </c>
      <c r="F208" s="129" t="s">
        <v>298</v>
      </c>
      <c r="G208" s="130" t="s">
        <v>142</v>
      </c>
      <c r="H208" s="131">
        <v>6.05</v>
      </c>
      <c r="I208" s="132"/>
      <c r="J208" s="133">
        <f>ROUND(I208*H208,2)</f>
        <v>0</v>
      </c>
      <c r="K208" s="134"/>
      <c r="L208" s="31"/>
      <c r="M208" s="135" t="s">
        <v>1</v>
      </c>
      <c r="N208" s="136" t="s">
        <v>38</v>
      </c>
      <c r="P208" s="137">
        <f>O208*H208</f>
        <v>0</v>
      </c>
      <c r="Q208" s="137">
        <v>0</v>
      </c>
      <c r="R208" s="137">
        <f>Q208*H208</f>
        <v>0</v>
      </c>
      <c r="S208" s="137">
        <v>0</v>
      </c>
      <c r="T208" s="138">
        <f>S208*H208</f>
        <v>0</v>
      </c>
      <c r="AR208" s="139" t="s">
        <v>116</v>
      </c>
      <c r="AT208" s="139" t="s">
        <v>112</v>
      </c>
      <c r="AU208" s="139" t="s">
        <v>80</v>
      </c>
      <c r="AY208" s="16" t="s">
        <v>110</v>
      </c>
      <c r="BE208" s="140">
        <f>IF(N208="základní",J208,0)</f>
        <v>0</v>
      </c>
      <c r="BF208" s="140">
        <f>IF(N208="snížená",J208,0)</f>
        <v>0</v>
      </c>
      <c r="BG208" s="140">
        <f>IF(N208="zákl. přenesená",J208,0)</f>
        <v>0</v>
      </c>
      <c r="BH208" s="140">
        <f>IF(N208="sníž. přenesená",J208,0)</f>
        <v>0</v>
      </c>
      <c r="BI208" s="140">
        <f>IF(N208="nulová",J208,0)</f>
        <v>0</v>
      </c>
      <c r="BJ208" s="16" t="s">
        <v>78</v>
      </c>
      <c r="BK208" s="140">
        <f>ROUND(I208*H208,2)</f>
        <v>0</v>
      </c>
      <c r="BL208" s="16" t="s">
        <v>116</v>
      </c>
      <c r="BM208" s="139" t="s">
        <v>299</v>
      </c>
    </row>
    <row r="209" spans="2:65" s="11" customFormat="1" ht="22.9" customHeight="1">
      <c r="B209" s="115"/>
      <c r="D209" s="116" t="s">
        <v>72</v>
      </c>
      <c r="E209" s="125" t="s">
        <v>300</v>
      </c>
      <c r="F209" s="125" t="s">
        <v>301</v>
      </c>
      <c r="I209" s="118"/>
      <c r="J209" s="126">
        <f>BK209</f>
        <v>0</v>
      </c>
      <c r="L209" s="115"/>
      <c r="M209" s="120"/>
      <c r="P209" s="121">
        <f>SUM(P210:P218)</f>
        <v>0</v>
      </c>
      <c r="R209" s="121">
        <f>SUM(R210:R218)</f>
        <v>0</v>
      </c>
      <c r="T209" s="122">
        <f>SUM(T210:T218)</f>
        <v>0</v>
      </c>
      <c r="AR209" s="116" t="s">
        <v>78</v>
      </c>
      <c r="AT209" s="123" t="s">
        <v>72</v>
      </c>
      <c r="AU209" s="123" t="s">
        <v>78</v>
      </c>
      <c r="AY209" s="116" t="s">
        <v>110</v>
      </c>
      <c r="BK209" s="124">
        <f>SUM(BK210:BK218)</f>
        <v>0</v>
      </c>
    </row>
    <row r="210" spans="2:65" s="1" customFormat="1" ht="21.75" customHeight="1">
      <c r="B210" s="31"/>
      <c r="C210" s="127" t="s">
        <v>302</v>
      </c>
      <c r="D210" s="127" t="s">
        <v>112</v>
      </c>
      <c r="E210" s="128" t="s">
        <v>303</v>
      </c>
      <c r="F210" s="129" t="s">
        <v>304</v>
      </c>
      <c r="G210" s="130" t="s">
        <v>174</v>
      </c>
      <c r="H210" s="131">
        <v>254.196</v>
      </c>
      <c r="I210" s="132"/>
      <c r="J210" s="133">
        <f>ROUND(I210*H210,2)</f>
        <v>0</v>
      </c>
      <c r="K210" s="134"/>
      <c r="L210" s="31"/>
      <c r="M210" s="135" t="s">
        <v>1</v>
      </c>
      <c r="N210" s="136" t="s">
        <v>38</v>
      </c>
      <c r="P210" s="137">
        <f>O210*H210</f>
        <v>0</v>
      </c>
      <c r="Q210" s="137">
        <v>0</v>
      </c>
      <c r="R210" s="137">
        <f>Q210*H210</f>
        <v>0</v>
      </c>
      <c r="S210" s="137">
        <v>0</v>
      </c>
      <c r="T210" s="138">
        <f>S210*H210</f>
        <v>0</v>
      </c>
      <c r="AR210" s="139" t="s">
        <v>116</v>
      </c>
      <c r="AT210" s="139" t="s">
        <v>112</v>
      </c>
      <c r="AU210" s="139" t="s">
        <v>80</v>
      </c>
      <c r="AY210" s="16" t="s">
        <v>110</v>
      </c>
      <c r="BE210" s="140">
        <f>IF(N210="základní",J210,0)</f>
        <v>0</v>
      </c>
      <c r="BF210" s="140">
        <f>IF(N210="snížená",J210,0)</f>
        <v>0</v>
      </c>
      <c r="BG210" s="140">
        <f>IF(N210="zákl. přenesená",J210,0)</f>
        <v>0</v>
      </c>
      <c r="BH210" s="140">
        <f>IF(N210="sníž. přenesená",J210,0)</f>
        <v>0</v>
      </c>
      <c r="BI210" s="140">
        <f>IF(N210="nulová",J210,0)</f>
        <v>0</v>
      </c>
      <c r="BJ210" s="16" t="s">
        <v>78</v>
      </c>
      <c r="BK210" s="140">
        <f>ROUND(I210*H210,2)</f>
        <v>0</v>
      </c>
      <c r="BL210" s="16" t="s">
        <v>116</v>
      </c>
      <c r="BM210" s="139" t="s">
        <v>305</v>
      </c>
    </row>
    <row r="211" spans="2:65" s="1" customFormat="1" ht="24.2" customHeight="1">
      <c r="B211" s="31"/>
      <c r="C211" s="127" t="s">
        <v>306</v>
      </c>
      <c r="D211" s="127" t="s">
        <v>112</v>
      </c>
      <c r="E211" s="128" t="s">
        <v>307</v>
      </c>
      <c r="F211" s="129" t="s">
        <v>308</v>
      </c>
      <c r="G211" s="130" t="s">
        <v>174</v>
      </c>
      <c r="H211" s="131">
        <v>4321.3320000000003</v>
      </c>
      <c r="I211" s="132"/>
      <c r="J211" s="133">
        <f>ROUND(I211*H211,2)</f>
        <v>0</v>
      </c>
      <c r="K211" s="134"/>
      <c r="L211" s="31"/>
      <c r="M211" s="135" t="s">
        <v>1</v>
      </c>
      <c r="N211" s="136" t="s">
        <v>38</v>
      </c>
      <c r="P211" s="137">
        <f>O211*H211</f>
        <v>0</v>
      </c>
      <c r="Q211" s="137">
        <v>0</v>
      </c>
      <c r="R211" s="137">
        <f>Q211*H211</f>
        <v>0</v>
      </c>
      <c r="S211" s="137">
        <v>0</v>
      </c>
      <c r="T211" s="138">
        <f>S211*H211</f>
        <v>0</v>
      </c>
      <c r="AR211" s="139" t="s">
        <v>116</v>
      </c>
      <c r="AT211" s="139" t="s">
        <v>112</v>
      </c>
      <c r="AU211" s="139" t="s">
        <v>80</v>
      </c>
      <c r="AY211" s="16" t="s">
        <v>110</v>
      </c>
      <c r="BE211" s="140">
        <f>IF(N211="základní",J211,0)</f>
        <v>0</v>
      </c>
      <c r="BF211" s="140">
        <f>IF(N211="snížená",J211,0)</f>
        <v>0</v>
      </c>
      <c r="BG211" s="140">
        <f>IF(N211="zákl. přenesená",J211,0)</f>
        <v>0</v>
      </c>
      <c r="BH211" s="140">
        <f>IF(N211="sníž. přenesená",J211,0)</f>
        <v>0</v>
      </c>
      <c r="BI211" s="140">
        <f>IF(N211="nulová",J211,0)</f>
        <v>0</v>
      </c>
      <c r="BJ211" s="16" t="s">
        <v>78</v>
      </c>
      <c r="BK211" s="140">
        <f>ROUND(I211*H211,2)</f>
        <v>0</v>
      </c>
      <c r="BL211" s="16" t="s">
        <v>116</v>
      </c>
      <c r="BM211" s="139" t="s">
        <v>309</v>
      </c>
    </row>
    <row r="212" spans="2:65" s="12" customFormat="1" ht="11.25">
      <c r="B212" s="141"/>
      <c r="D212" s="142" t="s">
        <v>118</v>
      </c>
      <c r="F212" s="144" t="s">
        <v>310</v>
      </c>
      <c r="H212" s="145">
        <v>4321.3320000000003</v>
      </c>
      <c r="I212" s="146"/>
      <c r="L212" s="141"/>
      <c r="M212" s="147"/>
      <c r="T212" s="148"/>
      <c r="AT212" s="143" t="s">
        <v>118</v>
      </c>
      <c r="AU212" s="143" t="s">
        <v>80</v>
      </c>
      <c r="AV212" s="12" t="s">
        <v>80</v>
      </c>
      <c r="AW212" s="12" t="s">
        <v>4</v>
      </c>
      <c r="AX212" s="12" t="s">
        <v>78</v>
      </c>
      <c r="AY212" s="143" t="s">
        <v>110</v>
      </c>
    </row>
    <row r="213" spans="2:65" s="1" customFormat="1" ht="37.9" customHeight="1">
      <c r="B213" s="31"/>
      <c r="C213" s="127" t="s">
        <v>311</v>
      </c>
      <c r="D213" s="127" t="s">
        <v>112</v>
      </c>
      <c r="E213" s="128" t="s">
        <v>312</v>
      </c>
      <c r="F213" s="129" t="s">
        <v>313</v>
      </c>
      <c r="G213" s="130" t="s">
        <v>174</v>
      </c>
      <c r="H213" s="131">
        <v>33.305</v>
      </c>
      <c r="I213" s="132"/>
      <c r="J213" s="133">
        <f>ROUND(I213*H213,2)</f>
        <v>0</v>
      </c>
      <c r="K213" s="134"/>
      <c r="L213" s="31"/>
      <c r="M213" s="135" t="s">
        <v>1</v>
      </c>
      <c r="N213" s="136" t="s">
        <v>38</v>
      </c>
      <c r="P213" s="137">
        <f>O213*H213</f>
        <v>0</v>
      </c>
      <c r="Q213" s="137">
        <v>0</v>
      </c>
      <c r="R213" s="137">
        <f>Q213*H213</f>
        <v>0</v>
      </c>
      <c r="S213" s="137">
        <v>0</v>
      </c>
      <c r="T213" s="138">
        <f>S213*H213</f>
        <v>0</v>
      </c>
      <c r="AR213" s="139" t="s">
        <v>116</v>
      </c>
      <c r="AT213" s="139" t="s">
        <v>112</v>
      </c>
      <c r="AU213" s="139" t="s">
        <v>80</v>
      </c>
      <c r="AY213" s="16" t="s">
        <v>110</v>
      </c>
      <c r="BE213" s="140">
        <f>IF(N213="základní",J213,0)</f>
        <v>0</v>
      </c>
      <c r="BF213" s="140">
        <f>IF(N213="snížená",J213,0)</f>
        <v>0</v>
      </c>
      <c r="BG213" s="140">
        <f>IF(N213="zákl. přenesená",J213,0)</f>
        <v>0</v>
      </c>
      <c r="BH213" s="140">
        <f>IF(N213="sníž. přenesená",J213,0)</f>
        <v>0</v>
      </c>
      <c r="BI213" s="140">
        <f>IF(N213="nulová",J213,0)</f>
        <v>0</v>
      </c>
      <c r="BJ213" s="16" t="s">
        <v>78</v>
      </c>
      <c r="BK213" s="140">
        <f>ROUND(I213*H213,2)</f>
        <v>0</v>
      </c>
      <c r="BL213" s="16" t="s">
        <v>116</v>
      </c>
      <c r="BM213" s="139" t="s">
        <v>314</v>
      </c>
    </row>
    <row r="214" spans="2:65" s="12" customFormat="1" ht="11.25">
      <c r="B214" s="141"/>
      <c r="D214" s="142" t="s">
        <v>118</v>
      </c>
      <c r="E214" s="143" t="s">
        <v>1</v>
      </c>
      <c r="F214" s="144" t="s">
        <v>315</v>
      </c>
      <c r="H214" s="145">
        <v>33.305</v>
      </c>
      <c r="I214" s="146"/>
      <c r="L214" s="141"/>
      <c r="M214" s="147"/>
      <c r="T214" s="148"/>
      <c r="AT214" s="143" t="s">
        <v>118</v>
      </c>
      <c r="AU214" s="143" t="s">
        <v>80</v>
      </c>
      <c r="AV214" s="12" t="s">
        <v>80</v>
      </c>
      <c r="AW214" s="12" t="s">
        <v>30</v>
      </c>
      <c r="AX214" s="12" t="s">
        <v>78</v>
      </c>
      <c r="AY214" s="143" t="s">
        <v>110</v>
      </c>
    </row>
    <row r="215" spans="2:65" s="1" customFormat="1" ht="44.25" customHeight="1">
      <c r="B215" s="31"/>
      <c r="C215" s="127" t="s">
        <v>316</v>
      </c>
      <c r="D215" s="127" t="s">
        <v>112</v>
      </c>
      <c r="E215" s="128" t="s">
        <v>317</v>
      </c>
      <c r="F215" s="129" t="s">
        <v>318</v>
      </c>
      <c r="G215" s="130" t="s">
        <v>174</v>
      </c>
      <c r="H215" s="131">
        <v>148.72</v>
      </c>
      <c r="I215" s="132"/>
      <c r="J215" s="133">
        <f>ROUND(I215*H215,2)</f>
        <v>0</v>
      </c>
      <c r="K215" s="134"/>
      <c r="L215" s="31"/>
      <c r="M215" s="135" t="s">
        <v>1</v>
      </c>
      <c r="N215" s="136" t="s">
        <v>38</v>
      </c>
      <c r="P215" s="137">
        <f>O215*H215</f>
        <v>0</v>
      </c>
      <c r="Q215" s="137">
        <v>0</v>
      </c>
      <c r="R215" s="137">
        <f>Q215*H215</f>
        <v>0</v>
      </c>
      <c r="S215" s="137">
        <v>0</v>
      </c>
      <c r="T215" s="138">
        <f>S215*H215</f>
        <v>0</v>
      </c>
      <c r="AR215" s="139" t="s">
        <v>116</v>
      </c>
      <c r="AT215" s="139" t="s">
        <v>112</v>
      </c>
      <c r="AU215" s="139" t="s">
        <v>80</v>
      </c>
      <c r="AY215" s="16" t="s">
        <v>110</v>
      </c>
      <c r="BE215" s="140">
        <f>IF(N215="základní",J215,0)</f>
        <v>0</v>
      </c>
      <c r="BF215" s="140">
        <f>IF(N215="snížená",J215,0)</f>
        <v>0</v>
      </c>
      <c r="BG215" s="140">
        <f>IF(N215="zákl. přenesená",J215,0)</f>
        <v>0</v>
      </c>
      <c r="BH215" s="140">
        <f>IF(N215="sníž. přenesená",J215,0)</f>
        <v>0</v>
      </c>
      <c r="BI215" s="140">
        <f>IF(N215="nulová",J215,0)</f>
        <v>0</v>
      </c>
      <c r="BJ215" s="16" t="s">
        <v>78</v>
      </c>
      <c r="BK215" s="140">
        <f>ROUND(I215*H215,2)</f>
        <v>0</v>
      </c>
      <c r="BL215" s="16" t="s">
        <v>116</v>
      </c>
      <c r="BM215" s="139" t="s">
        <v>319</v>
      </c>
    </row>
    <row r="216" spans="2:65" s="12" customFormat="1" ht="11.25">
      <c r="B216" s="141"/>
      <c r="D216" s="142" t="s">
        <v>118</v>
      </c>
      <c r="E216" s="143" t="s">
        <v>1</v>
      </c>
      <c r="F216" s="144" t="s">
        <v>320</v>
      </c>
      <c r="H216" s="145">
        <v>148.72</v>
      </c>
      <c r="I216" s="146"/>
      <c r="L216" s="141"/>
      <c r="M216" s="147"/>
      <c r="T216" s="148"/>
      <c r="AT216" s="143" t="s">
        <v>118</v>
      </c>
      <c r="AU216" s="143" t="s">
        <v>80</v>
      </c>
      <c r="AV216" s="12" t="s">
        <v>80</v>
      </c>
      <c r="AW216" s="12" t="s">
        <v>30</v>
      </c>
      <c r="AX216" s="12" t="s">
        <v>78</v>
      </c>
      <c r="AY216" s="143" t="s">
        <v>110</v>
      </c>
    </row>
    <row r="217" spans="2:65" s="1" customFormat="1" ht="44.25" customHeight="1">
      <c r="B217" s="31"/>
      <c r="C217" s="127" t="s">
        <v>321</v>
      </c>
      <c r="D217" s="127" t="s">
        <v>112</v>
      </c>
      <c r="E217" s="128" t="s">
        <v>322</v>
      </c>
      <c r="F217" s="129" t="s">
        <v>323</v>
      </c>
      <c r="G217" s="130" t="s">
        <v>174</v>
      </c>
      <c r="H217" s="131">
        <v>72.171000000000006</v>
      </c>
      <c r="I217" s="132"/>
      <c r="J217" s="133">
        <f>ROUND(I217*H217,2)</f>
        <v>0</v>
      </c>
      <c r="K217" s="134"/>
      <c r="L217" s="31"/>
      <c r="M217" s="135" t="s">
        <v>1</v>
      </c>
      <c r="N217" s="136" t="s">
        <v>38</v>
      </c>
      <c r="P217" s="137">
        <f>O217*H217</f>
        <v>0</v>
      </c>
      <c r="Q217" s="137">
        <v>0</v>
      </c>
      <c r="R217" s="137">
        <f>Q217*H217</f>
        <v>0</v>
      </c>
      <c r="S217" s="137">
        <v>0</v>
      </c>
      <c r="T217" s="138">
        <f>S217*H217</f>
        <v>0</v>
      </c>
      <c r="AR217" s="139" t="s">
        <v>116</v>
      </c>
      <c r="AT217" s="139" t="s">
        <v>112</v>
      </c>
      <c r="AU217" s="139" t="s">
        <v>80</v>
      </c>
      <c r="AY217" s="16" t="s">
        <v>110</v>
      </c>
      <c r="BE217" s="140">
        <f>IF(N217="základní",J217,0)</f>
        <v>0</v>
      </c>
      <c r="BF217" s="140">
        <f>IF(N217="snížená",J217,0)</f>
        <v>0</v>
      </c>
      <c r="BG217" s="140">
        <f>IF(N217="zákl. přenesená",J217,0)</f>
        <v>0</v>
      </c>
      <c r="BH217" s="140">
        <f>IF(N217="sníž. přenesená",J217,0)</f>
        <v>0</v>
      </c>
      <c r="BI217" s="140">
        <f>IF(N217="nulová",J217,0)</f>
        <v>0</v>
      </c>
      <c r="BJ217" s="16" t="s">
        <v>78</v>
      </c>
      <c r="BK217" s="140">
        <f>ROUND(I217*H217,2)</f>
        <v>0</v>
      </c>
      <c r="BL217" s="16" t="s">
        <v>116</v>
      </c>
      <c r="BM217" s="139" t="s">
        <v>324</v>
      </c>
    </row>
    <row r="218" spans="2:65" s="12" customFormat="1" ht="11.25">
      <c r="B218" s="141"/>
      <c r="D218" s="142" t="s">
        <v>118</v>
      </c>
      <c r="E218" s="143" t="s">
        <v>1</v>
      </c>
      <c r="F218" s="144" t="s">
        <v>325</v>
      </c>
      <c r="H218" s="145">
        <v>72.171000000000006</v>
      </c>
      <c r="I218" s="146"/>
      <c r="L218" s="141"/>
      <c r="M218" s="147"/>
      <c r="T218" s="148"/>
      <c r="AT218" s="143" t="s">
        <v>118</v>
      </c>
      <c r="AU218" s="143" t="s">
        <v>80</v>
      </c>
      <c r="AV218" s="12" t="s">
        <v>80</v>
      </c>
      <c r="AW218" s="12" t="s">
        <v>30</v>
      </c>
      <c r="AX218" s="12" t="s">
        <v>78</v>
      </c>
      <c r="AY218" s="143" t="s">
        <v>110</v>
      </c>
    </row>
    <row r="219" spans="2:65" s="11" customFormat="1" ht="22.9" customHeight="1">
      <c r="B219" s="115"/>
      <c r="D219" s="116" t="s">
        <v>72</v>
      </c>
      <c r="E219" s="125" t="s">
        <v>326</v>
      </c>
      <c r="F219" s="125" t="s">
        <v>327</v>
      </c>
      <c r="I219" s="118"/>
      <c r="J219" s="126">
        <f>BK219</f>
        <v>0</v>
      </c>
      <c r="L219" s="115"/>
      <c r="M219" s="120"/>
      <c r="P219" s="121">
        <f>P220</f>
        <v>0</v>
      </c>
      <c r="R219" s="121">
        <f>R220</f>
        <v>0</v>
      </c>
      <c r="T219" s="122">
        <f>T220</f>
        <v>0</v>
      </c>
      <c r="AR219" s="116" t="s">
        <v>78</v>
      </c>
      <c r="AT219" s="123" t="s">
        <v>72</v>
      </c>
      <c r="AU219" s="123" t="s">
        <v>78</v>
      </c>
      <c r="AY219" s="116" t="s">
        <v>110</v>
      </c>
      <c r="BK219" s="124">
        <f>BK220</f>
        <v>0</v>
      </c>
    </row>
    <row r="220" spans="2:65" s="1" customFormat="1" ht="24.2" customHeight="1">
      <c r="B220" s="31"/>
      <c r="C220" s="127" t="s">
        <v>328</v>
      </c>
      <c r="D220" s="127" t="s">
        <v>112</v>
      </c>
      <c r="E220" s="128" t="s">
        <v>329</v>
      </c>
      <c r="F220" s="129" t="s">
        <v>330</v>
      </c>
      <c r="G220" s="130" t="s">
        <v>174</v>
      </c>
      <c r="H220" s="131">
        <v>249.744</v>
      </c>
      <c r="I220" s="132"/>
      <c r="J220" s="133">
        <f>ROUND(I220*H220,2)</f>
        <v>0</v>
      </c>
      <c r="K220" s="134"/>
      <c r="L220" s="31"/>
      <c r="M220" s="135" t="s">
        <v>1</v>
      </c>
      <c r="N220" s="136" t="s">
        <v>38</v>
      </c>
      <c r="P220" s="137">
        <f>O220*H220</f>
        <v>0</v>
      </c>
      <c r="Q220" s="137">
        <v>0</v>
      </c>
      <c r="R220" s="137">
        <f>Q220*H220</f>
        <v>0</v>
      </c>
      <c r="S220" s="137">
        <v>0</v>
      </c>
      <c r="T220" s="138">
        <f>S220*H220</f>
        <v>0</v>
      </c>
      <c r="AR220" s="139" t="s">
        <v>116</v>
      </c>
      <c r="AT220" s="139" t="s">
        <v>112</v>
      </c>
      <c r="AU220" s="139" t="s">
        <v>80</v>
      </c>
      <c r="AY220" s="16" t="s">
        <v>110</v>
      </c>
      <c r="BE220" s="140">
        <f>IF(N220="základní",J220,0)</f>
        <v>0</v>
      </c>
      <c r="BF220" s="140">
        <f>IF(N220="snížená",J220,0)</f>
        <v>0</v>
      </c>
      <c r="BG220" s="140">
        <f>IF(N220="zákl. přenesená",J220,0)</f>
        <v>0</v>
      </c>
      <c r="BH220" s="140">
        <f>IF(N220="sníž. přenesená",J220,0)</f>
        <v>0</v>
      </c>
      <c r="BI220" s="140">
        <f>IF(N220="nulová",J220,0)</f>
        <v>0</v>
      </c>
      <c r="BJ220" s="16" t="s">
        <v>78</v>
      </c>
      <c r="BK220" s="140">
        <f>ROUND(I220*H220,2)</f>
        <v>0</v>
      </c>
      <c r="BL220" s="16" t="s">
        <v>116</v>
      </c>
      <c r="BM220" s="139" t="s">
        <v>331</v>
      </c>
    </row>
    <row r="221" spans="2:65" s="11" customFormat="1" ht="25.9" customHeight="1">
      <c r="B221" s="115"/>
      <c r="D221" s="116" t="s">
        <v>72</v>
      </c>
      <c r="E221" s="117" t="s">
        <v>332</v>
      </c>
      <c r="F221" s="117" t="s">
        <v>333</v>
      </c>
      <c r="I221" s="118"/>
      <c r="J221" s="119">
        <f>BK221</f>
        <v>0</v>
      </c>
      <c r="L221" s="115"/>
      <c r="M221" s="120"/>
      <c r="P221" s="121">
        <f>SUM(P222:P224)</f>
        <v>0</v>
      </c>
      <c r="R221" s="121">
        <f>SUM(R222:R224)</f>
        <v>0</v>
      </c>
      <c r="T221" s="122">
        <f>SUM(T222:T224)</f>
        <v>0</v>
      </c>
      <c r="AR221" s="116" t="s">
        <v>135</v>
      </c>
      <c r="AT221" s="123" t="s">
        <v>72</v>
      </c>
      <c r="AU221" s="123" t="s">
        <v>73</v>
      </c>
      <c r="AY221" s="116" t="s">
        <v>110</v>
      </c>
      <c r="BK221" s="124">
        <f>SUM(BK222:BK224)</f>
        <v>0</v>
      </c>
    </row>
    <row r="222" spans="2:65" s="1" customFormat="1" ht="16.5" customHeight="1">
      <c r="B222" s="31"/>
      <c r="C222" s="127" t="s">
        <v>334</v>
      </c>
      <c r="D222" s="127" t="s">
        <v>112</v>
      </c>
      <c r="E222" s="128" t="s">
        <v>335</v>
      </c>
      <c r="F222" s="129" t="s">
        <v>336</v>
      </c>
      <c r="G222" s="130" t="s">
        <v>337</v>
      </c>
      <c r="H222" s="131">
        <v>1</v>
      </c>
      <c r="I222" s="132"/>
      <c r="J222" s="133">
        <f>ROUND(I222*H222,2)</f>
        <v>0</v>
      </c>
      <c r="K222" s="134"/>
      <c r="L222" s="31"/>
      <c r="M222" s="135" t="s">
        <v>1</v>
      </c>
      <c r="N222" s="136" t="s">
        <v>38</v>
      </c>
      <c r="P222" s="137">
        <f>O222*H222</f>
        <v>0</v>
      </c>
      <c r="Q222" s="137">
        <v>0</v>
      </c>
      <c r="R222" s="137">
        <f>Q222*H222</f>
        <v>0</v>
      </c>
      <c r="S222" s="137">
        <v>0</v>
      </c>
      <c r="T222" s="138">
        <f>S222*H222</f>
        <v>0</v>
      </c>
      <c r="AR222" s="139" t="s">
        <v>338</v>
      </c>
      <c r="AT222" s="139" t="s">
        <v>112</v>
      </c>
      <c r="AU222" s="139" t="s">
        <v>78</v>
      </c>
      <c r="AY222" s="16" t="s">
        <v>110</v>
      </c>
      <c r="BE222" s="140">
        <f>IF(N222="základní",J222,0)</f>
        <v>0</v>
      </c>
      <c r="BF222" s="140">
        <f>IF(N222="snížená",J222,0)</f>
        <v>0</v>
      </c>
      <c r="BG222" s="140">
        <f>IF(N222="zákl. přenesená",J222,0)</f>
        <v>0</v>
      </c>
      <c r="BH222" s="140">
        <f>IF(N222="sníž. přenesená",J222,0)</f>
        <v>0</v>
      </c>
      <c r="BI222" s="140">
        <f>IF(N222="nulová",J222,0)</f>
        <v>0</v>
      </c>
      <c r="BJ222" s="16" t="s">
        <v>78</v>
      </c>
      <c r="BK222" s="140">
        <f>ROUND(I222*H222,2)</f>
        <v>0</v>
      </c>
      <c r="BL222" s="16" t="s">
        <v>338</v>
      </c>
      <c r="BM222" s="139" t="s">
        <v>339</v>
      </c>
    </row>
    <row r="223" spans="2:65" s="1" customFormat="1" ht="24.2" customHeight="1">
      <c r="B223" s="31"/>
      <c r="C223" s="127" t="s">
        <v>340</v>
      </c>
      <c r="D223" s="127" t="s">
        <v>112</v>
      </c>
      <c r="E223" s="128" t="s">
        <v>341</v>
      </c>
      <c r="F223" s="129" t="s">
        <v>342</v>
      </c>
      <c r="G223" s="130" t="s">
        <v>337</v>
      </c>
      <c r="H223" s="131">
        <v>1</v>
      </c>
      <c r="I223" s="132"/>
      <c r="J223" s="133">
        <f>ROUND(I223*H223,2)</f>
        <v>0</v>
      </c>
      <c r="K223" s="134"/>
      <c r="L223" s="31"/>
      <c r="M223" s="135" t="s">
        <v>1</v>
      </c>
      <c r="N223" s="136" t="s">
        <v>38</v>
      </c>
      <c r="P223" s="137">
        <f>O223*H223</f>
        <v>0</v>
      </c>
      <c r="Q223" s="137">
        <v>0</v>
      </c>
      <c r="R223" s="137">
        <f>Q223*H223</f>
        <v>0</v>
      </c>
      <c r="S223" s="137">
        <v>0</v>
      </c>
      <c r="T223" s="138">
        <f>S223*H223</f>
        <v>0</v>
      </c>
      <c r="AR223" s="139" t="s">
        <v>338</v>
      </c>
      <c r="AT223" s="139" t="s">
        <v>112</v>
      </c>
      <c r="AU223" s="139" t="s">
        <v>78</v>
      </c>
      <c r="AY223" s="16" t="s">
        <v>110</v>
      </c>
      <c r="BE223" s="140">
        <f>IF(N223="základní",J223,0)</f>
        <v>0</v>
      </c>
      <c r="BF223" s="140">
        <f>IF(N223="snížená",J223,0)</f>
        <v>0</v>
      </c>
      <c r="BG223" s="140">
        <f>IF(N223="zákl. přenesená",J223,0)</f>
        <v>0</v>
      </c>
      <c r="BH223" s="140">
        <f>IF(N223="sníž. přenesená",J223,0)</f>
        <v>0</v>
      </c>
      <c r="BI223" s="140">
        <f>IF(N223="nulová",J223,0)</f>
        <v>0</v>
      </c>
      <c r="BJ223" s="16" t="s">
        <v>78</v>
      </c>
      <c r="BK223" s="140">
        <f>ROUND(I223*H223,2)</f>
        <v>0</v>
      </c>
      <c r="BL223" s="16" t="s">
        <v>338</v>
      </c>
      <c r="BM223" s="139" t="s">
        <v>343</v>
      </c>
    </row>
    <row r="224" spans="2:65" s="1" customFormat="1" ht="16.5" customHeight="1">
      <c r="B224" s="31"/>
      <c r="C224" s="127" t="s">
        <v>344</v>
      </c>
      <c r="D224" s="127" t="s">
        <v>112</v>
      </c>
      <c r="E224" s="128" t="s">
        <v>345</v>
      </c>
      <c r="F224" s="129" t="s">
        <v>346</v>
      </c>
      <c r="G224" s="130" t="s">
        <v>337</v>
      </c>
      <c r="H224" s="131">
        <v>1</v>
      </c>
      <c r="I224" s="132"/>
      <c r="J224" s="133">
        <f>ROUND(I224*H224,2)</f>
        <v>0</v>
      </c>
      <c r="K224" s="134"/>
      <c r="L224" s="31"/>
      <c r="M224" s="173" t="s">
        <v>1</v>
      </c>
      <c r="N224" s="174" t="s">
        <v>38</v>
      </c>
      <c r="O224" s="175"/>
      <c r="P224" s="176">
        <f>O224*H224</f>
        <v>0</v>
      </c>
      <c r="Q224" s="176">
        <v>0</v>
      </c>
      <c r="R224" s="176">
        <f>Q224*H224</f>
        <v>0</v>
      </c>
      <c r="S224" s="176">
        <v>0</v>
      </c>
      <c r="T224" s="177">
        <f>S224*H224</f>
        <v>0</v>
      </c>
      <c r="AR224" s="139" t="s">
        <v>338</v>
      </c>
      <c r="AT224" s="139" t="s">
        <v>112</v>
      </c>
      <c r="AU224" s="139" t="s">
        <v>78</v>
      </c>
      <c r="AY224" s="16" t="s">
        <v>110</v>
      </c>
      <c r="BE224" s="140">
        <f>IF(N224="základní",J224,0)</f>
        <v>0</v>
      </c>
      <c r="BF224" s="140">
        <f>IF(N224="snížená",J224,0)</f>
        <v>0</v>
      </c>
      <c r="BG224" s="140">
        <f>IF(N224="zákl. přenesená",J224,0)</f>
        <v>0</v>
      </c>
      <c r="BH224" s="140">
        <f>IF(N224="sníž. přenesená",J224,0)</f>
        <v>0</v>
      </c>
      <c r="BI224" s="140">
        <f>IF(N224="nulová",J224,0)</f>
        <v>0</v>
      </c>
      <c r="BJ224" s="16" t="s">
        <v>78</v>
      </c>
      <c r="BK224" s="140">
        <f>ROUND(I224*H224,2)</f>
        <v>0</v>
      </c>
      <c r="BL224" s="16" t="s">
        <v>338</v>
      </c>
      <c r="BM224" s="139" t="s">
        <v>347</v>
      </c>
    </row>
    <row r="225" spans="2:12" s="1" customFormat="1" ht="6.95" customHeight="1">
      <c r="B225" s="43"/>
      <c r="C225" s="44"/>
      <c r="D225" s="44"/>
      <c r="E225" s="44"/>
      <c r="F225" s="44"/>
      <c r="G225" s="44"/>
      <c r="H225" s="44"/>
      <c r="I225" s="44"/>
      <c r="J225" s="44"/>
      <c r="K225" s="44"/>
      <c r="L225" s="31"/>
    </row>
  </sheetData>
  <sheetProtection algorithmName="SHA-512" hashValue="U7PNY/9uH/83/TPzzp2pyf9mGn0cq9CIZY+s+J/juXIxEigeKo1lLIbwtMv2Ms3YJ45mo77ldAQDwD/GazByAg==" saltValue="Epip5lQQ+XdPEBHUx/j+uCJ5rrzASdaVtiVa6p9p/AtgY0BtDTxWBhmqkikyiixRTi9chJwVRG1A3EHilG4dkQ==" spinCount="100000" sheet="1" objects="1" scenarios="1" formatColumns="0" formatRows="0" autoFilter="0"/>
  <autoFilter ref="C119:K224" xr:uid="{00000000-0009-0000-0000-000001000000}"/>
  <mergeCells count="6">
    <mergeCell ref="L2:V2"/>
    <mergeCell ref="E7:H7"/>
    <mergeCell ref="E16:H16"/>
    <mergeCell ref="E25:H25"/>
    <mergeCell ref="E85:H85"/>
    <mergeCell ref="E112:H11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N1 - Benešov - obnova...</vt:lpstr>
      <vt:lpstr>'N1 - Benešov - obnova...'!Názvy_tisku</vt:lpstr>
      <vt:lpstr>'Rekapitulace stavby'!Názvy_tisku</vt:lpstr>
      <vt:lpstr>'N1 - Benešov - obnova...'!Oblast_tisku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2024-04-19T13:49:43Z</dcterms:created>
  <dcterms:modified xsi:type="dcterms:W3CDTF">2024-04-19T13:50:25Z</dcterms:modified>
</cp:coreProperties>
</file>